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mease\Desktop\New Forms\"/>
    </mc:Choice>
  </mc:AlternateContent>
  <bookViews>
    <workbookView xWindow="0" yWindow="0" windowWidth="24000" windowHeight="9300" tabRatio="644"/>
  </bookViews>
  <sheets>
    <sheet name="CC Expense Form Pg 1" sheetId="1" r:id="rId1"/>
    <sheet name="CC Expense Form Pg 2" sheetId="5" r:id="rId2"/>
    <sheet name="CC Expense Form Pg 3" sheetId="6" r:id="rId3"/>
    <sheet name="Expense Code Definitions" sheetId="4" r:id="rId4"/>
    <sheet name="JE - TUF USE ONLY" sheetId="2" r:id="rId5"/>
    <sheet name="TABLES - TUF USE ONLY" sheetId="3" r:id="rId6"/>
  </sheets>
  <calcPr calcId="162913"/>
</workbook>
</file>

<file path=xl/calcChain.xml><?xml version="1.0" encoding="utf-8"?>
<calcChain xmlns="http://schemas.openxmlformats.org/spreadsheetml/2006/main">
  <c r="F6" i="6" l="1"/>
  <c r="F7" i="6"/>
  <c r="E13" i="6"/>
  <c r="D13" i="6"/>
  <c r="E13" i="5"/>
  <c r="D13" i="5"/>
  <c r="E20" i="6"/>
  <c r="E21" i="6"/>
  <c r="E22" i="6"/>
  <c r="E14" i="6"/>
  <c r="E15" i="6"/>
  <c r="E16" i="6"/>
  <c r="E17" i="6"/>
  <c r="E18" i="6"/>
  <c r="E19" i="6"/>
  <c r="D14" i="6"/>
  <c r="D15" i="6"/>
  <c r="D16" i="6"/>
  <c r="D17" i="6"/>
  <c r="D18" i="6"/>
  <c r="D19" i="6"/>
  <c r="D20" i="6"/>
  <c r="D21" i="6"/>
  <c r="D22" i="6"/>
  <c r="J1" i="2" l="1"/>
  <c r="L1" i="2" s="1"/>
  <c r="J2" i="2"/>
  <c r="L2" i="2" s="1"/>
  <c r="J3" i="2"/>
  <c r="L3" i="2" s="1"/>
  <c r="J4" i="2"/>
  <c r="L4" i="2" s="1"/>
  <c r="J22" i="2"/>
  <c r="J23" i="2"/>
  <c r="J24" i="2"/>
  <c r="J25" i="2"/>
  <c r="J26" i="2"/>
  <c r="J27" i="2"/>
  <c r="J28" i="2"/>
  <c r="J29" i="2"/>
  <c r="J30" i="2"/>
  <c r="J21" i="2"/>
  <c r="J12" i="2"/>
  <c r="J13" i="2"/>
  <c r="J14" i="2"/>
  <c r="J15" i="2"/>
  <c r="J16" i="2"/>
  <c r="J17" i="2"/>
  <c r="J18" i="2"/>
  <c r="J19" i="2"/>
  <c r="J20" i="2"/>
  <c r="J11" i="2"/>
  <c r="J5" i="2"/>
  <c r="J6" i="2"/>
  <c r="J7" i="2"/>
  <c r="J8" i="2"/>
  <c r="J9" i="2"/>
  <c r="J10" i="2"/>
  <c r="B22" i="2" l="1"/>
  <c r="B23" i="2"/>
  <c r="B24" i="2"/>
  <c r="B25" i="2"/>
  <c r="B26" i="2"/>
  <c r="B27" i="2"/>
  <c r="B28" i="2"/>
  <c r="B29" i="2"/>
  <c r="B30" i="2"/>
  <c r="B21" i="2"/>
  <c r="E21" i="2"/>
  <c r="E22" i="2"/>
  <c r="E23" i="2"/>
  <c r="E24" i="2"/>
  <c r="E25" i="2"/>
  <c r="E26" i="2"/>
  <c r="E27" i="2"/>
  <c r="E28" i="2"/>
  <c r="E29" i="2"/>
  <c r="E30" i="2"/>
  <c r="D22" i="2"/>
  <c r="D23" i="2"/>
  <c r="D24" i="2"/>
  <c r="D25" i="2"/>
  <c r="D26" i="2"/>
  <c r="D27" i="2"/>
  <c r="D28" i="2"/>
  <c r="D29" i="2"/>
  <c r="D30" i="2"/>
  <c r="D21" i="2"/>
  <c r="C22" i="2"/>
  <c r="C23" i="2"/>
  <c r="C24" i="2"/>
  <c r="C25" i="2"/>
  <c r="C26" i="2"/>
  <c r="C27" i="2"/>
  <c r="C28" i="2"/>
  <c r="C29" i="2"/>
  <c r="C30" i="2"/>
  <c r="C21" i="2"/>
  <c r="O22" i="2"/>
  <c r="P22" i="2" s="1"/>
  <c r="O23" i="2"/>
  <c r="P23" i="2" s="1"/>
  <c r="O24" i="2"/>
  <c r="P24" i="2" s="1"/>
  <c r="F24" i="2" s="1"/>
  <c r="O25" i="2"/>
  <c r="P25" i="2" s="1"/>
  <c r="O26" i="2"/>
  <c r="P26" i="2" s="1"/>
  <c r="O27" i="2"/>
  <c r="O28" i="2"/>
  <c r="P28" i="2" s="1"/>
  <c r="F28" i="2" s="1"/>
  <c r="O29" i="2"/>
  <c r="P29" i="2" s="1"/>
  <c r="F29" i="2" s="1"/>
  <c r="O30" i="2"/>
  <c r="P30" i="2" s="1"/>
  <c r="O21" i="2"/>
  <c r="P21" i="2" s="1"/>
  <c r="S21" i="2"/>
  <c r="F23" i="1"/>
  <c r="P27" i="2" l="1"/>
  <c r="F27" i="2" s="1"/>
  <c r="F26" i="2"/>
  <c r="F23" i="2"/>
  <c r="F30" i="2"/>
  <c r="F25" i="2"/>
  <c r="F21" i="2"/>
  <c r="F22" i="2"/>
  <c r="L25" i="2"/>
  <c r="S25" i="2"/>
  <c r="T25" i="2" s="1"/>
  <c r="G25" i="2" s="1"/>
  <c r="L26" i="2"/>
  <c r="S26" i="2"/>
  <c r="T26" i="2" s="1"/>
  <c r="G26" i="2" s="1"/>
  <c r="L24" i="2"/>
  <c r="S24" i="2"/>
  <c r="T24" i="2" s="1"/>
  <c r="G24" i="2" s="1"/>
  <c r="L23" i="2"/>
  <c r="S23" i="2"/>
  <c r="T23" i="2" s="1"/>
  <c r="G23" i="2" s="1"/>
  <c r="T21" i="2"/>
  <c r="G21" i="2" s="1"/>
  <c r="L21" i="2"/>
  <c r="S29" i="2"/>
  <c r="T29" i="2" s="1"/>
  <c r="G29" i="2" s="1"/>
  <c r="L29" i="2"/>
  <c r="L27" i="2"/>
  <c r="S27" i="2"/>
  <c r="T27" i="2" s="1"/>
  <c r="G27" i="2" s="1"/>
  <c r="L22" i="2"/>
  <c r="S22" i="2"/>
  <c r="T22" i="2" s="1"/>
  <c r="G22" i="2" s="1"/>
  <c r="L30" i="2"/>
  <c r="S30" i="2"/>
  <c r="T30" i="2" s="1"/>
  <c r="G30" i="2" s="1"/>
  <c r="L28" i="2"/>
  <c r="S28" i="2"/>
  <c r="T28" i="2" s="1"/>
  <c r="G28" i="2" s="1"/>
  <c r="F7" i="5"/>
  <c r="F6" i="5"/>
  <c r="D22" i="5" s="1"/>
  <c r="B20" i="2" s="1"/>
  <c r="O12" i="2"/>
  <c r="P12" i="2" s="1"/>
  <c r="O13" i="2"/>
  <c r="P13" i="2" s="1"/>
  <c r="O14" i="2"/>
  <c r="P14" i="2" s="1"/>
  <c r="O15" i="2"/>
  <c r="P15" i="2" s="1"/>
  <c r="O16" i="2"/>
  <c r="P16" i="2" s="1"/>
  <c r="O17" i="2"/>
  <c r="P17" i="2" s="1"/>
  <c r="O18" i="2"/>
  <c r="P18" i="2" s="1"/>
  <c r="O19" i="2"/>
  <c r="P19" i="2" s="1"/>
  <c r="O20" i="2"/>
  <c r="P20" i="2" s="1"/>
  <c r="O11" i="2"/>
  <c r="P11" i="2" s="1"/>
  <c r="S15" i="2"/>
  <c r="T15" i="2" s="1"/>
  <c r="G15" i="2" s="1"/>
  <c r="L11" i="2"/>
  <c r="D12" i="2"/>
  <c r="D13" i="2"/>
  <c r="D14" i="2"/>
  <c r="D15" i="2"/>
  <c r="D16" i="2"/>
  <c r="D17" i="2"/>
  <c r="D18" i="2"/>
  <c r="D19" i="2"/>
  <c r="D20" i="2"/>
  <c r="D11" i="2"/>
  <c r="E11" i="2"/>
  <c r="E12" i="2"/>
  <c r="E13" i="2"/>
  <c r="E14" i="2"/>
  <c r="E15" i="2"/>
  <c r="E16" i="2"/>
  <c r="E17" i="2"/>
  <c r="E18" i="2"/>
  <c r="E19" i="2"/>
  <c r="E20" i="2"/>
  <c r="E22" i="5"/>
  <c r="C20" i="2" s="1"/>
  <c r="E21" i="5"/>
  <c r="C19" i="2" s="1"/>
  <c r="E20" i="5"/>
  <c r="C18" i="2" s="1"/>
  <c r="E19" i="5"/>
  <c r="C17" i="2" s="1"/>
  <c r="D19" i="5"/>
  <c r="B17" i="2" s="1"/>
  <c r="E18" i="5"/>
  <c r="C16" i="2" s="1"/>
  <c r="E17" i="5"/>
  <c r="C15" i="2" s="1"/>
  <c r="E16" i="5"/>
  <c r="C14" i="2" s="1"/>
  <c r="E15" i="5"/>
  <c r="C13" i="2" s="1"/>
  <c r="D15" i="5"/>
  <c r="B13" i="2" s="1"/>
  <c r="E14" i="5"/>
  <c r="C12" i="2" s="1"/>
  <c r="C11" i="2"/>
  <c r="D16" i="5" l="1"/>
  <c r="B14" i="2" s="1"/>
  <c r="D20" i="5"/>
  <c r="B18" i="2" s="1"/>
  <c r="B11" i="2"/>
  <c r="D17" i="5"/>
  <c r="B15" i="2" s="1"/>
  <c r="D21" i="5"/>
  <c r="B19" i="2" s="1"/>
  <c r="D14" i="5"/>
  <c r="B12" i="2" s="1"/>
  <c r="D18" i="5"/>
  <c r="B16" i="2" s="1"/>
  <c r="M29" i="2"/>
  <c r="K29" i="2"/>
  <c r="M30" i="2"/>
  <c r="K30" i="2"/>
  <c r="M25" i="2"/>
  <c r="K25" i="2"/>
  <c r="M22" i="2"/>
  <c r="K22" i="2"/>
  <c r="M23" i="2"/>
  <c r="K23" i="2"/>
  <c r="M27" i="2"/>
  <c r="K27" i="2"/>
  <c r="M24" i="2"/>
  <c r="K24" i="2"/>
  <c r="K28" i="2"/>
  <c r="M28" i="2"/>
  <c r="M26" i="2"/>
  <c r="K26" i="2"/>
  <c r="M21" i="2"/>
  <c r="K21" i="2"/>
  <c r="F13" i="2"/>
  <c r="F18" i="2"/>
  <c r="F15" i="2"/>
  <c r="F11" i="2"/>
  <c r="F17" i="2"/>
  <c r="F16" i="2"/>
  <c r="F14" i="2"/>
  <c r="F20" i="2"/>
  <c r="F12" i="2"/>
  <c r="F19" i="2"/>
  <c r="S20" i="2"/>
  <c r="T20" i="2" s="1"/>
  <c r="G20" i="2" s="1"/>
  <c r="L20" i="2"/>
  <c r="S19" i="2"/>
  <c r="T19" i="2" s="1"/>
  <c r="G19" i="2" s="1"/>
  <c r="L19" i="2"/>
  <c r="S18" i="2"/>
  <c r="T18" i="2" s="1"/>
  <c r="G18" i="2" s="1"/>
  <c r="L18" i="2"/>
  <c r="S17" i="2"/>
  <c r="T17" i="2" s="1"/>
  <c r="L17" i="2"/>
  <c r="S16" i="2"/>
  <c r="T16" i="2" s="1"/>
  <c r="G16" i="2" s="1"/>
  <c r="L16" i="2"/>
  <c r="K15" i="2"/>
  <c r="M15" i="2"/>
  <c r="L15" i="2"/>
  <c r="S14" i="2"/>
  <c r="T14" i="2" s="1"/>
  <c r="G14" i="2" s="1"/>
  <c r="L14" i="2"/>
  <c r="S13" i="2"/>
  <c r="T13" i="2" s="1"/>
  <c r="L13" i="2"/>
  <c r="S12" i="2"/>
  <c r="T12" i="2" s="1"/>
  <c r="G12" i="2" s="1"/>
  <c r="L12" i="2"/>
  <c r="S11" i="2"/>
  <c r="T11" i="2" s="1"/>
  <c r="K13" i="2" l="1"/>
  <c r="G13" i="2"/>
  <c r="M17" i="2"/>
  <c r="G17" i="2"/>
  <c r="K11" i="2"/>
  <c r="G11" i="2"/>
  <c r="N26" i="2"/>
  <c r="A26" i="2" s="1"/>
  <c r="N24" i="2"/>
  <c r="A24" i="2" s="1"/>
  <c r="N29" i="2"/>
  <c r="A29" i="2" s="1"/>
  <c r="N21" i="2"/>
  <c r="A21" i="2" s="1"/>
  <c r="N22" i="2"/>
  <c r="A22" i="2" s="1"/>
  <c r="N30" i="2"/>
  <c r="A30" i="2" s="1"/>
  <c r="N28" i="2"/>
  <c r="A28" i="2" s="1"/>
  <c r="N25" i="2"/>
  <c r="A25" i="2" s="1"/>
  <c r="N27" i="2"/>
  <c r="A27" i="2" s="1"/>
  <c r="N23" i="2"/>
  <c r="A23" i="2" s="1"/>
  <c r="K17" i="2"/>
  <c r="K20" i="2"/>
  <c r="M20" i="2"/>
  <c r="M19" i="2"/>
  <c r="K19" i="2"/>
  <c r="M18" i="2"/>
  <c r="K18" i="2"/>
  <c r="M16" i="2"/>
  <c r="K16" i="2"/>
  <c r="N15" i="2"/>
  <c r="A15" i="2" s="1"/>
  <c r="K14" i="2"/>
  <c r="M14" i="2"/>
  <c r="M13" i="2"/>
  <c r="N13" i="2" s="1"/>
  <c r="A13" i="2" s="1"/>
  <c r="K12" i="2"/>
  <c r="M12" i="2"/>
  <c r="M11" i="2"/>
  <c r="N17" i="2" l="1"/>
  <c r="A17" i="2" s="1"/>
  <c r="N11" i="2"/>
  <c r="A11" i="2" s="1"/>
  <c r="N19" i="2"/>
  <c r="A19" i="2" s="1"/>
  <c r="N14" i="2"/>
  <c r="A14" i="2" s="1"/>
  <c r="N18" i="2"/>
  <c r="A18" i="2" s="1"/>
  <c r="N20" i="2"/>
  <c r="A20" i="2" s="1"/>
  <c r="N16" i="2"/>
  <c r="A16" i="2" s="1"/>
  <c r="N12" i="2"/>
  <c r="A12" i="2" s="1"/>
  <c r="A19" i="3" l="1"/>
  <c r="A18" i="3"/>
  <c r="A17" i="3"/>
  <c r="A16" i="3"/>
  <c r="O2" i="2"/>
  <c r="P2" i="2" s="1"/>
  <c r="O3" i="2"/>
  <c r="P3" i="2" s="1"/>
  <c r="O4" i="2"/>
  <c r="P4" i="2" s="1"/>
  <c r="O5" i="2"/>
  <c r="P5" i="2" s="1"/>
  <c r="O6" i="2"/>
  <c r="P6" i="2" s="1"/>
  <c r="O7" i="2"/>
  <c r="P7" i="2" s="1"/>
  <c r="O8" i="2"/>
  <c r="P8" i="2" s="1"/>
  <c r="O9" i="2"/>
  <c r="P9" i="2" s="1"/>
  <c r="O10" i="2"/>
  <c r="P10" i="2" s="1"/>
  <c r="E2" i="2"/>
  <c r="E3" i="2"/>
  <c r="E4" i="2"/>
  <c r="E5" i="2"/>
  <c r="E6" i="2"/>
  <c r="E7" i="2"/>
  <c r="E8" i="2"/>
  <c r="E9" i="2"/>
  <c r="E10" i="2"/>
  <c r="E1" i="2"/>
  <c r="O1" i="2"/>
  <c r="P1" i="2" s="1"/>
  <c r="L5" i="2" l="1"/>
  <c r="S5" i="2"/>
  <c r="T5" i="2" s="1"/>
  <c r="G5" i="2" s="1"/>
  <c r="L8" i="2"/>
  <c r="S8" i="2"/>
  <c r="T8" i="2" s="1"/>
  <c r="G8" i="2" s="1"/>
  <c r="S4" i="2"/>
  <c r="T4" i="2" s="1"/>
  <c r="L10" i="2"/>
  <c r="S10" i="2"/>
  <c r="T10" i="2" s="1"/>
  <c r="G10" i="2" s="1"/>
  <c r="L6" i="2"/>
  <c r="S6" i="2"/>
  <c r="T6" i="2" s="1"/>
  <c r="G6" i="2" s="1"/>
  <c r="S2" i="2"/>
  <c r="T2" i="2" s="1"/>
  <c r="L9" i="2"/>
  <c r="S9" i="2"/>
  <c r="T9" i="2" s="1"/>
  <c r="G9" i="2" s="1"/>
  <c r="L7" i="2"/>
  <c r="S7" i="2"/>
  <c r="T7" i="2" s="1"/>
  <c r="G7" i="2" s="1"/>
  <c r="S3" i="2"/>
  <c r="T3" i="2" s="1"/>
  <c r="D15" i="1"/>
  <c r="D16" i="1"/>
  <c r="D17" i="1"/>
  <c r="D18" i="1"/>
  <c r="D19" i="1"/>
  <c r="D20" i="1"/>
  <c r="D21" i="1"/>
  <c r="D22" i="1"/>
  <c r="D14" i="1"/>
  <c r="D13" i="1"/>
  <c r="E16" i="1"/>
  <c r="E17" i="1"/>
  <c r="E18" i="1"/>
  <c r="E19" i="1"/>
  <c r="E20" i="1"/>
  <c r="E21" i="1"/>
  <c r="E22" i="1"/>
  <c r="E15" i="1"/>
  <c r="E14" i="1"/>
  <c r="E13" i="1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M3" i="2" l="1"/>
  <c r="G3" i="2"/>
  <c r="K3" i="2"/>
  <c r="G4" i="2"/>
  <c r="K4" i="2" s="1"/>
  <c r="K2" i="2"/>
  <c r="G2" i="2"/>
  <c r="M6" i="2"/>
  <c r="K6" i="2"/>
  <c r="M5" i="2"/>
  <c r="K5" i="2"/>
  <c r="M2" i="2"/>
  <c r="M8" i="2"/>
  <c r="K8" i="2"/>
  <c r="M9" i="2"/>
  <c r="K9" i="2"/>
  <c r="K10" i="2"/>
  <c r="M10" i="2"/>
  <c r="M4" i="2"/>
  <c r="M7" i="2"/>
  <c r="K7" i="2"/>
  <c r="N3" i="2" l="1"/>
  <c r="N5" i="2"/>
  <c r="N9" i="2"/>
  <c r="N6" i="2"/>
  <c r="N8" i="2"/>
  <c r="N7" i="2"/>
  <c r="N4" i="2"/>
  <c r="N10" i="2"/>
  <c r="N2" i="2"/>
  <c r="S1" i="2"/>
  <c r="F7" i="2"/>
  <c r="F3" i="2"/>
  <c r="F6" i="2"/>
  <c r="F2" i="2"/>
  <c r="F9" i="2"/>
  <c r="F5" i="2"/>
  <c r="F10" i="2"/>
  <c r="F8" i="2"/>
  <c r="F4" i="2"/>
  <c r="F1" i="2"/>
  <c r="D2" i="2"/>
  <c r="D3" i="2"/>
  <c r="D4" i="2"/>
  <c r="D5" i="2"/>
  <c r="D6" i="2"/>
  <c r="D7" i="2"/>
  <c r="D8" i="2"/>
  <c r="D9" i="2"/>
  <c r="D10" i="2"/>
  <c r="D1" i="2"/>
  <c r="T1" i="2" l="1"/>
  <c r="D3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M1" i="2" l="1"/>
  <c r="G1" i="2"/>
  <c r="K1" i="2" s="1"/>
  <c r="A10" i="2"/>
  <c r="A8" i="2"/>
  <c r="A9" i="2"/>
  <c r="A2" i="2"/>
  <c r="A6" i="2"/>
  <c r="A7" i="2"/>
  <c r="A4" i="2"/>
  <c r="A3" i="2"/>
  <c r="A5" i="2"/>
  <c r="C1" i="2" l="1"/>
  <c r="B1" i="2"/>
  <c r="B2" i="2"/>
  <c r="C2" i="2"/>
  <c r="N1" i="2" l="1"/>
  <c r="A1" i="2" s="1"/>
</calcChain>
</file>

<file path=xl/sharedStrings.xml><?xml version="1.0" encoding="utf-8"?>
<sst xmlns="http://schemas.openxmlformats.org/spreadsheetml/2006/main" count="487" uniqueCount="292">
  <si>
    <t>Date</t>
  </si>
  <si>
    <t>Foundation Use ONLY</t>
  </si>
  <si>
    <t>REQUIRED FIELDS:</t>
  </si>
  <si>
    <t>FORM INSTRUCTIONS:</t>
  </si>
  <si>
    <t xml:space="preserve"> - </t>
  </si>
  <si>
    <t>Cardholder Name ==&gt;</t>
  </si>
  <si>
    <t>DR</t>
  </si>
  <si>
    <t>Miscellaneous Expense</t>
  </si>
  <si>
    <t>TU Transfer - Operating</t>
  </si>
  <si>
    <t>TU Transfer - Salaries</t>
  </si>
  <si>
    <t>Fundraising Event</t>
  </si>
  <si>
    <t>Honorarium</t>
  </si>
  <si>
    <t>Temp Employee Services</t>
  </si>
  <si>
    <t>Public Relations / Gift</t>
  </si>
  <si>
    <t>Meals / Refreshments</t>
  </si>
  <si>
    <t>Tickets - Community Events</t>
  </si>
  <si>
    <t>Campus Events - Staff</t>
  </si>
  <si>
    <t>Printing / Reproduction</t>
  </si>
  <si>
    <t>Books/Materials/Subscriptions</t>
  </si>
  <si>
    <t>Equipment Repairs &amp; Maintenance</t>
  </si>
  <si>
    <t>Equipment Rental / Purchases</t>
  </si>
  <si>
    <t>Software Purchase/Lease/Maint</t>
  </si>
  <si>
    <t>Educational Program</t>
  </si>
  <si>
    <t>Lab Support /Services</t>
  </si>
  <si>
    <t>Educational Supplies</t>
  </si>
  <si>
    <t>In-State Conference / Seminar</t>
  </si>
  <si>
    <t>Out-State Conference / Seminar</t>
  </si>
  <si>
    <t>Advertising</t>
  </si>
  <si>
    <t>Insurance</t>
  </si>
  <si>
    <t>In-State Travel</t>
  </si>
  <si>
    <t>Out-State Travel</t>
  </si>
  <si>
    <t>Foreign Travel</t>
  </si>
  <si>
    <t>Royalties</t>
  </si>
  <si>
    <t>Office Expense</t>
  </si>
  <si>
    <t>Building Repairs / Maintenance</t>
  </si>
  <si>
    <t>Dues / Memberships</t>
  </si>
  <si>
    <t>Recruitment Expenses</t>
  </si>
  <si>
    <t>Mailing Service</t>
  </si>
  <si>
    <t>Postage</t>
  </si>
  <si>
    <t>Telephone</t>
  </si>
  <si>
    <t>Relocation / Living</t>
  </si>
  <si>
    <t>Room / Space / Office Rent</t>
  </si>
  <si>
    <t>Foundation BOD Expense</t>
  </si>
  <si>
    <t>Legal Fees</t>
  </si>
  <si>
    <t>5252 - Honorarium</t>
  </si>
  <si>
    <t>5302 - Meals / Refreshments</t>
  </si>
  <si>
    <t>5306 - Tickets - Community Events</t>
  </si>
  <si>
    <t>5452 - Equipment Repairs &amp; Maintenance</t>
  </si>
  <si>
    <t>5554 - Educational Program</t>
  </si>
  <si>
    <t>5558 - Educational Supplies</t>
  </si>
  <si>
    <t>5652 - In-State Conference / Seminar</t>
  </si>
  <si>
    <t>5654 - Out-State Conference / Seminar</t>
  </si>
  <si>
    <t>5702 - Advertising</t>
  </si>
  <si>
    <t>5704 - Insurance</t>
  </si>
  <si>
    <t>5752 - In-State Travel</t>
  </si>
  <si>
    <t>5754 - Out-State Travel</t>
  </si>
  <si>
    <t>5756 - Foreign Travel</t>
  </si>
  <si>
    <t>5904 - Legal Fees</t>
  </si>
  <si>
    <t>5950 - Building Repairs / Maintenance</t>
  </si>
  <si>
    <t>6000 - Dues / Memberships</t>
  </si>
  <si>
    <t>6050 - Telephone</t>
  </si>
  <si>
    <t>6102 - Postage</t>
  </si>
  <si>
    <t>6104 - Mailing Service</t>
  </si>
  <si>
    <t>6202 - Recruitment Expenses</t>
  </si>
  <si>
    <t>6212 - Miscellaneous Expense</t>
  </si>
  <si>
    <t>6214 - Foundation BOD Expense</t>
  </si>
  <si>
    <t>7102 - TU Transfer - Operating</t>
  </si>
  <si>
    <t>7104 - TU Transfer - Salaries</t>
  </si>
  <si>
    <t>Attach original invoices, receipts and/or other documentation to support the expenditure</t>
  </si>
  <si>
    <t>Remit one copy of this Form with your original paperwork and send a second copy electronically to TUFCORPCARD@TOWSON.EDU</t>
  </si>
  <si>
    <t>1. Submit 2 copies, as follows:</t>
  </si>
  <si>
    <t>Yes</t>
  </si>
  <si>
    <t>No</t>
  </si>
  <si>
    <t>Credit Card Statement Date ==&gt;</t>
  </si>
  <si>
    <t>EXPENSE CODE DEFINITIONS</t>
  </si>
  <si>
    <r>
      <t xml:space="preserve">ADVERTISING </t>
    </r>
    <r>
      <rPr>
        <sz val="9"/>
        <color theme="1"/>
        <rFont val="Times New Roman"/>
        <family val="1"/>
      </rPr>
      <t>– Newspaper, radio or TV ads for a program or University related event</t>
    </r>
  </si>
  <si>
    <r>
      <t>LEGAL FEES</t>
    </r>
    <r>
      <rPr>
        <sz val="9"/>
        <color theme="1"/>
        <rFont val="Times New Roman"/>
        <family val="1"/>
      </rPr>
      <t xml:space="preserve"> – Payments to attorneys.</t>
    </r>
  </si>
  <si>
    <r>
      <t>MAILING SERVICE</t>
    </r>
    <r>
      <rPr>
        <sz val="9"/>
        <color theme="1"/>
        <rFont val="Times New Roman"/>
        <family val="1"/>
      </rPr>
      <t xml:space="preserve"> – A company hired to handle large mailings, zip coding, stuffing envelopes, etc.</t>
    </r>
  </si>
  <si>
    <r>
      <t>MEALS/REFRESHMENTS</t>
    </r>
    <r>
      <rPr>
        <sz val="9"/>
        <color theme="1"/>
        <rFont val="Times New Roman"/>
        <family val="1"/>
      </rPr>
      <t xml:space="preserve"> – Lunch, dinner, etc. with a visitor, guest, speaker, potential donor, events other than fundraising.  (</t>
    </r>
    <r>
      <rPr>
        <b/>
        <sz val="9"/>
        <color theme="1"/>
        <rFont val="Times New Roman"/>
        <family val="1"/>
      </rPr>
      <t>Must state purpose and names of participants</t>
    </r>
    <r>
      <rPr>
        <sz val="9"/>
        <color theme="1"/>
        <rFont val="Times New Roman"/>
        <family val="1"/>
      </rPr>
      <t>.)</t>
    </r>
  </si>
  <si>
    <r>
      <t>OFFICE SUPPLIES</t>
    </r>
    <r>
      <rPr>
        <sz val="9"/>
        <color theme="1"/>
        <rFont val="Times New Roman"/>
        <family val="1"/>
      </rPr>
      <t xml:space="preserve"> – Self-explanatory</t>
    </r>
  </si>
  <si>
    <r>
      <t>CAMPUS EVENT FOR STAFF</t>
    </r>
    <r>
      <rPr>
        <sz val="9"/>
        <color theme="1"/>
        <rFont val="Times New Roman"/>
        <family val="1"/>
      </rPr>
      <t xml:space="preserve"> – Expenses associated with a </t>
    </r>
    <r>
      <rPr>
        <b/>
        <sz val="9"/>
        <color theme="1"/>
        <rFont val="Times New Roman"/>
        <family val="1"/>
      </rPr>
      <t>staff</t>
    </r>
    <r>
      <rPr>
        <sz val="9"/>
        <color theme="1"/>
        <rFont val="Times New Roman"/>
        <family val="1"/>
      </rPr>
      <t xml:space="preserve"> meeting (i.e., donuts, pizza, etc. taking </t>
    </r>
    <r>
      <rPr>
        <b/>
        <sz val="9"/>
        <color theme="1"/>
        <rFont val="Times New Roman"/>
        <family val="1"/>
      </rPr>
      <t xml:space="preserve">staff </t>
    </r>
    <r>
      <rPr>
        <sz val="9"/>
        <color theme="1"/>
        <rFont val="Times New Roman"/>
        <family val="1"/>
      </rPr>
      <t>to lunch.)  Must state purpose and names of participants.)</t>
    </r>
  </si>
  <si>
    <r>
      <t>ON-CAMPUS SPONSORED SEMINAR/EVENTS</t>
    </r>
    <r>
      <rPr>
        <sz val="9"/>
        <color theme="1"/>
        <rFont val="Times New Roman"/>
        <family val="1"/>
      </rPr>
      <t xml:space="preserve"> – A conference put on by the University.  Expenses for anyone who attended as an invited guest or speaker.  Expenses, excluding airfare and meals, for putting on a conference.</t>
    </r>
  </si>
  <si>
    <r>
      <t xml:space="preserve">CONSULTANT </t>
    </r>
    <r>
      <rPr>
        <sz val="9"/>
        <color theme="1"/>
        <rFont val="Times New Roman"/>
        <family val="1"/>
      </rPr>
      <t>– Payment to an individual or company for a specific or specialized project (NOT FOR GENERAL WORK.)</t>
    </r>
  </si>
  <si>
    <r>
      <t>OUTSIDE &amp; CONTRACTUAL SERVICES</t>
    </r>
    <r>
      <rPr>
        <sz val="9"/>
        <color theme="1"/>
        <rFont val="Times New Roman"/>
        <family val="1"/>
      </rPr>
      <t xml:space="preserve"> – Payment for services such as bands, </t>
    </r>
    <r>
      <rPr>
        <b/>
        <sz val="9"/>
        <color theme="1"/>
        <rFont val="Times New Roman"/>
        <family val="1"/>
      </rPr>
      <t>caterers</t>
    </r>
    <r>
      <rPr>
        <sz val="9"/>
        <color theme="1"/>
        <rFont val="Times New Roman"/>
        <family val="1"/>
      </rPr>
      <t>.  (Not related to a special FUNDRAISING event and only if no other sub-code fits)</t>
    </r>
  </si>
  <si>
    <r>
      <t>COST OF GOODS FOR RESALE</t>
    </r>
    <r>
      <rPr>
        <sz val="9"/>
        <color theme="1"/>
        <rFont val="Times New Roman"/>
        <family val="1"/>
      </rPr>
      <t xml:space="preserve"> – Merchandise purchased for resale (T-shirts, CD’s, etc.)</t>
    </r>
  </si>
  <si>
    <r>
      <t>OUT-STATE CONFERENCE/SEMINAR</t>
    </r>
    <r>
      <rPr>
        <sz val="9"/>
        <color theme="1"/>
        <rFont val="Times New Roman"/>
        <family val="1"/>
      </rPr>
      <t xml:space="preserve"> – University/Foundation expenses for attending a conference or seminar.  Do not use this code speakers or guest expenses.</t>
    </r>
  </si>
  <si>
    <r>
      <t>DUES/MEMBERSHIPS</t>
    </r>
    <r>
      <rPr>
        <sz val="9"/>
        <color theme="1"/>
        <rFont val="Times New Roman"/>
        <family val="1"/>
      </rPr>
      <t xml:space="preserve"> – Payments to outside organizations.</t>
    </r>
  </si>
  <si>
    <r>
      <t>OUT-STATE TRAVEL</t>
    </r>
    <r>
      <rPr>
        <sz val="9"/>
        <color theme="1"/>
        <rFont val="Times New Roman"/>
        <family val="1"/>
      </rPr>
      <t xml:space="preserve"> – University/Foundation train ticket, plane ticket, taxi, etc.</t>
    </r>
  </si>
  <si>
    <r>
      <t>EDUCATIONAL PROGRAM</t>
    </r>
    <r>
      <rPr>
        <sz val="9"/>
        <color theme="1"/>
        <rFont val="Times New Roman"/>
        <family val="1"/>
      </rPr>
      <t xml:space="preserve"> – A workshop, field trip, etc.</t>
    </r>
  </si>
  <si>
    <r>
      <t>POSTAGE</t>
    </r>
    <r>
      <rPr>
        <sz val="9"/>
        <color theme="1"/>
        <rFont val="Times New Roman"/>
        <family val="1"/>
      </rPr>
      <t xml:space="preserve"> – Stamps, Federal Express, Overnight Mail, etc.</t>
    </r>
  </si>
  <si>
    <r>
      <t>EDUCATION SUPPLIES</t>
    </r>
    <r>
      <rPr>
        <sz val="9"/>
        <color theme="1"/>
        <rFont val="Times New Roman"/>
        <family val="1"/>
      </rPr>
      <t xml:space="preserve"> – Resource materials used for classroom activities or research including uniforms, sports materials.</t>
    </r>
  </si>
  <si>
    <r>
      <t>PRINTING/REPRODUCTION/GRAPHICS</t>
    </r>
    <r>
      <rPr>
        <sz val="9"/>
        <color theme="1"/>
        <rFont val="Times New Roman"/>
        <family val="1"/>
      </rPr>
      <t xml:space="preserve"> – Printing job, copies of photos, news articles, copies of videos, posters, etc.</t>
    </r>
  </si>
  <si>
    <r>
      <t>EQUIPMENT PURCHASES</t>
    </r>
    <r>
      <rPr>
        <sz val="9"/>
        <color theme="1"/>
        <rFont val="Times New Roman"/>
        <family val="1"/>
      </rPr>
      <t xml:space="preserve"> – Purchases of items valued </t>
    </r>
    <r>
      <rPr>
        <b/>
        <sz val="9"/>
        <color theme="1"/>
        <rFont val="Times New Roman"/>
        <family val="1"/>
      </rPr>
      <t>over $500</t>
    </r>
    <r>
      <rPr>
        <sz val="9"/>
        <color theme="1"/>
        <rFont val="Times New Roman"/>
        <family val="1"/>
      </rPr>
      <t>.  This equipment will be inventoried &amp; transferred to TU.</t>
    </r>
  </si>
  <si>
    <r>
      <t>PUBLIC RELATIONS/GIFTS</t>
    </r>
    <r>
      <rPr>
        <sz val="9"/>
        <color theme="1"/>
        <rFont val="Times New Roman"/>
        <family val="1"/>
      </rPr>
      <t xml:space="preserve"> – Flowers, T-shirts, pins, trophies, employee of the month, etc. (gifts, not cash).  Not for resale.</t>
    </r>
  </si>
  <si>
    <r>
      <t>EQUIPMENT RENTAL/PURCHASE</t>
    </r>
    <r>
      <rPr>
        <sz val="9"/>
        <color theme="1"/>
        <rFont val="Times New Roman"/>
        <family val="1"/>
      </rPr>
      <t xml:space="preserve"> – Purchases of items valued under $500.  (See code 5352 for purchased items over $500)</t>
    </r>
  </si>
  <si>
    <r>
      <t>RELOCATION AND LIVING EXPENSES</t>
    </r>
    <r>
      <rPr>
        <sz val="9"/>
        <color theme="1"/>
        <rFont val="Times New Roman"/>
        <family val="1"/>
      </rPr>
      <t xml:space="preserve"> – DO NOT USE FOR STUDENTS ON FELLOWSHIPS – This is part of Fellowship Expenses .  </t>
    </r>
    <r>
      <rPr>
        <b/>
        <sz val="9"/>
        <color theme="1"/>
        <rFont val="Times New Roman"/>
        <family val="1"/>
      </rPr>
      <t>MUST ISSUE 1099 – NEED W-9.</t>
    </r>
  </si>
  <si>
    <r>
      <t>EQUIPMENT REPAIR &amp; MAINTENANCE</t>
    </r>
    <r>
      <rPr>
        <sz val="9"/>
        <color theme="1"/>
        <rFont val="Times New Roman"/>
        <family val="1"/>
      </rPr>
      <t xml:space="preserve"> – Self-explanatory</t>
    </r>
  </si>
  <si>
    <r>
      <t>RECRUITMENT EXPENSE</t>
    </r>
    <r>
      <rPr>
        <sz val="9"/>
        <color theme="1"/>
        <rFont val="Times New Roman"/>
        <family val="1"/>
      </rPr>
      <t xml:space="preserve"> – Taking a job candidate to dinner, lunch, etc., advertising for a job.</t>
    </r>
  </si>
  <si>
    <r>
      <t>FOREIGN TRAVEL</t>
    </r>
    <r>
      <rPr>
        <sz val="9"/>
        <color theme="1"/>
        <rFont val="Times New Roman"/>
        <family val="1"/>
      </rPr>
      <t xml:space="preserve"> – University/Foundation plan e ticket, meals, expenses etc.  Must present boarding passes.</t>
    </r>
  </si>
  <si>
    <r>
      <t>ROOM/SPACE/OFFICE RENTAL</t>
    </r>
    <r>
      <rPr>
        <sz val="9"/>
        <color theme="1"/>
        <rFont val="Times New Roman"/>
        <family val="1"/>
      </rPr>
      <t xml:space="preserve"> – Payment for use of off-site facilities not related to a conference/seminar.</t>
    </r>
  </si>
  <si>
    <r>
      <t>FUNDRAISING EVENT/ACTIVITY</t>
    </r>
    <r>
      <rPr>
        <sz val="9"/>
        <color theme="1"/>
        <rFont val="Times New Roman"/>
        <family val="1"/>
      </rPr>
      <t xml:space="preserve"> – An event put on primarily to raise money for the University (e.g., golf tournament, dinner for which people pay to attend, etc.)</t>
    </r>
  </si>
  <si>
    <r>
      <t>ROYALTIES/COPYRIGHT</t>
    </r>
    <r>
      <rPr>
        <sz val="9"/>
        <color theme="1"/>
        <rFont val="Times New Roman"/>
        <family val="1"/>
      </rPr>
      <t xml:space="preserve"> – Self-explanatory.</t>
    </r>
  </si>
  <si>
    <r>
      <t xml:space="preserve">HONORARIUM </t>
    </r>
    <r>
      <rPr>
        <sz val="9"/>
        <color theme="1"/>
        <rFont val="Times New Roman"/>
        <family val="1"/>
      </rPr>
      <t>– Speaker or participant at a conference, etc. for one time only.  A W-9 IRS form must accompany disbursement.</t>
    </r>
  </si>
  <si>
    <r>
      <t>SOFTWARE – PURCHASE/LEASE/MAINTENANCE</t>
    </r>
    <r>
      <rPr>
        <sz val="9"/>
        <color theme="1"/>
        <rFont val="Times New Roman"/>
        <family val="1"/>
      </rPr>
      <t xml:space="preserve"> – Self-explanatory</t>
    </r>
  </si>
  <si>
    <r>
      <t>TEMPORARY EMPLOYMENT SERVICES</t>
    </r>
    <r>
      <rPr>
        <sz val="9"/>
        <color theme="1"/>
        <rFont val="Times New Roman"/>
        <family val="1"/>
      </rPr>
      <t xml:space="preserve"> – Self-explanatory</t>
    </r>
  </si>
  <si>
    <r>
      <t>INSURANCE</t>
    </r>
    <r>
      <rPr>
        <sz val="9"/>
        <color theme="1"/>
        <rFont val="Times New Roman"/>
        <family val="1"/>
      </rPr>
      <t xml:space="preserve"> – Self-explanatory</t>
    </r>
  </si>
  <si>
    <r>
      <t>TICKETS – COMMUNITY EVENTS</t>
    </r>
    <r>
      <rPr>
        <sz val="9"/>
        <color theme="1"/>
        <rFont val="Times New Roman"/>
        <family val="1"/>
      </rPr>
      <t xml:space="preserve"> – Self-explantory</t>
    </r>
  </si>
  <si>
    <r>
      <t>IN-STATE CONFERENCE/SEMINAR</t>
    </r>
    <r>
      <rPr>
        <sz val="9"/>
        <color theme="1"/>
        <rFont val="Times New Roman"/>
        <family val="1"/>
      </rPr>
      <t xml:space="preserve"> – University/Foundation expenses for attending an </t>
    </r>
    <r>
      <rPr>
        <b/>
        <sz val="9"/>
        <color theme="1"/>
        <rFont val="Times New Roman"/>
        <family val="1"/>
      </rPr>
      <t>off-campus</t>
    </r>
    <r>
      <rPr>
        <sz val="9"/>
        <color theme="1"/>
        <rFont val="Times New Roman"/>
        <family val="1"/>
      </rPr>
      <t xml:space="preserve"> conference or seminar.</t>
    </r>
  </si>
  <si>
    <r>
      <t>TU TRANSFER – OPERATING</t>
    </r>
    <r>
      <rPr>
        <sz val="9"/>
        <color theme="1"/>
        <rFont val="Times New Roman"/>
        <family val="1"/>
      </rPr>
      <t xml:space="preserve"> – Transfer of funds from the Foundation account to the State account for operating expenses.  ALWAYS include your state account number and budget code.</t>
    </r>
  </si>
  <si>
    <r>
      <t>IN-STATE TRAVEL</t>
    </r>
    <r>
      <rPr>
        <sz val="9"/>
        <color theme="1"/>
        <rFont val="Times New Roman"/>
        <family val="1"/>
      </rPr>
      <t xml:space="preserve"> – University/Foundation expenses for parking, airfare, mileage, tolls, Metro, taxi, bus, etc. </t>
    </r>
    <r>
      <rPr>
        <b/>
        <sz val="9"/>
        <color theme="1"/>
        <rFont val="Times New Roman"/>
        <family val="1"/>
      </rPr>
      <t>off-campus</t>
    </r>
    <r>
      <rPr>
        <sz val="9"/>
        <color theme="1"/>
        <rFont val="Times New Roman"/>
        <family val="1"/>
      </rPr>
      <t>.</t>
    </r>
  </si>
  <si>
    <r>
      <t>TU TRANSFER – SALARY</t>
    </r>
    <r>
      <rPr>
        <sz val="9"/>
        <color theme="1"/>
        <rFont val="Times New Roman"/>
        <family val="1"/>
      </rPr>
      <t xml:space="preserve"> – Transfer of funds from the Foundation account to the State account to pay a salary.  ALWAYS include your stat e account number and budget code.</t>
    </r>
  </si>
  <si>
    <r>
      <t>LAB SERVICES/SUPPLIES</t>
    </r>
    <r>
      <rPr>
        <sz val="9"/>
        <color theme="1"/>
        <rFont val="Times New Roman"/>
        <family val="1"/>
      </rPr>
      <t xml:space="preserve"> – Used only in a Lab.</t>
    </r>
  </si>
  <si>
    <t>5256 - Consultant</t>
  </si>
  <si>
    <t>Consultant</t>
  </si>
  <si>
    <r>
      <t>BOOKS/PRINTED MATERIAL/SUBSCRIPTIONS</t>
    </r>
    <r>
      <rPr>
        <sz val="9"/>
        <color theme="1"/>
        <rFont val="Times New Roman"/>
        <family val="1"/>
      </rPr>
      <t xml:space="preserve"> – Self-Explanatory</t>
    </r>
  </si>
  <si>
    <t>Cost of Goods for Resale</t>
  </si>
  <si>
    <t>6206 - Cost of Goods for Resale</t>
  </si>
  <si>
    <t>Equipment Purchases - Transfer to TU</t>
  </si>
  <si>
    <r>
      <t>MISCELLANEOUS</t>
    </r>
    <r>
      <rPr>
        <sz val="9"/>
        <color theme="1"/>
        <rFont val="Times New Roman"/>
        <family val="1"/>
      </rPr>
      <t xml:space="preserve"> – Self-Explanatory</t>
    </r>
  </si>
  <si>
    <r>
      <t>TELEPHONE</t>
    </r>
    <r>
      <rPr>
        <sz val="9"/>
        <color theme="1"/>
        <rFont val="Times New Roman"/>
        <family val="1"/>
      </rPr>
      <t xml:space="preserve"> – Self-explanatory</t>
    </r>
  </si>
  <si>
    <r>
      <t>AWARDS</t>
    </r>
    <r>
      <rPr>
        <sz val="9"/>
        <color theme="1"/>
        <rFont val="Times New Roman"/>
        <family val="1"/>
      </rPr>
      <t xml:space="preserve"> – plaques (not a scholarship award)</t>
    </r>
  </si>
  <si>
    <r>
      <t>BUILDING REPAIRS / MAINTENANCE</t>
    </r>
    <r>
      <rPr>
        <sz val="9"/>
        <color theme="1"/>
        <rFont val="Times New Roman"/>
        <family val="1"/>
      </rPr>
      <t xml:space="preserve"> – Self-Explanatory</t>
    </r>
  </si>
  <si>
    <t>Awards</t>
  </si>
  <si>
    <t>5260 - Awards</t>
  </si>
  <si>
    <t>5404 - Books/Printed Materials/Subscriptions</t>
  </si>
  <si>
    <t>5308 - Campus Events for Staff</t>
  </si>
  <si>
    <t>5352 - Equipment Purchases (&gt;$500)</t>
  </si>
  <si>
    <t>5454 - Equipment Rental / Purchases (&lt;$500)</t>
  </si>
  <si>
    <t>5202 - Fundraising Event/Activity</t>
  </si>
  <si>
    <t>5556 - Lab Services/Supplies</t>
  </si>
  <si>
    <t>5850 - Office Supplies</t>
  </si>
  <si>
    <t>On-Campus Sponsored Conference / Seminar</t>
  </si>
  <si>
    <t>5552 - On-Campus Sponsored Seminar / Events</t>
  </si>
  <si>
    <t>Outside Contractual Services</t>
  </si>
  <si>
    <t>5602 - Outside Contractual Services</t>
  </si>
  <si>
    <t>5402 - Printing / Reproduction / Graphics</t>
  </si>
  <si>
    <t>5304 - Public Relations / Gifts</t>
  </si>
  <si>
    <t>6208 - Relocation and Living Expenses</t>
  </si>
  <si>
    <t>6210 - Room / Space / Office Rentals</t>
  </si>
  <si>
    <t>5800 - Royalties / Copyright</t>
  </si>
  <si>
    <t>5456 - Software Purchase/Lease/Maintenance</t>
  </si>
  <si>
    <t>5258 - Temporary Employment Services</t>
  </si>
  <si>
    <t>q</t>
  </si>
  <si>
    <t>Total (Must agree with CC Statement) ==&gt;</t>
  </si>
  <si>
    <t xml:space="preserve"> TUF
Project #</t>
  </si>
  <si>
    <t>1151 - M&amp;T Bank Operating Account</t>
  </si>
  <si>
    <t>1157 - Investments - Vanguard (TUIG)</t>
  </si>
  <si>
    <t>1159 - Prepaid Interest - Chevy Chase Trust Investments</t>
  </si>
  <si>
    <t>1160 - Investments - Chevy Chase Trust Operating CH901667</t>
  </si>
  <si>
    <t>1161 - Investments - Capital One Money Market</t>
  </si>
  <si>
    <t>1162 - Investments - Operating - C.S. McKee S.T. Fixed Income</t>
  </si>
  <si>
    <t>1195 - Endowment Investments - M&amp;T Bank</t>
  </si>
  <si>
    <t>1196 - Investments - Endowment - C.S. McKee S.T. Fixed Income</t>
  </si>
  <si>
    <t>1197 - Investments - Endowment - C.S. McKee Aggregate Fixed Income</t>
  </si>
  <si>
    <t>1352 - Property &amp; Equipment</t>
  </si>
  <si>
    <t>1354 - Accumulated Depreciation</t>
  </si>
  <si>
    <t>1401 - Clearing Account - Stripe Transaction Fees (BIG Give)</t>
  </si>
  <si>
    <t>1402 - Accounts Receivable - Operating</t>
  </si>
  <si>
    <t>1403 - Travel Clearing Account</t>
  </si>
  <si>
    <t>1406 - Prepaid Expenses</t>
  </si>
  <si>
    <t>1408 - Parking Receivable - Payroll Deductions</t>
  </si>
  <si>
    <t>1410 - Advance Deposits</t>
  </si>
  <si>
    <t>2104 - Fed Income Tax W/H Liability</t>
  </si>
  <si>
    <t>2106 - FICA W/H Tax Liability</t>
  </si>
  <si>
    <t>2108 - Medicare Tax W/H Liability</t>
  </si>
  <si>
    <t>2110 - MD Income Tax W/H Liability</t>
  </si>
  <si>
    <t>2112 - MD Unemployment Liability</t>
  </si>
  <si>
    <t>2114 - Pension Expense &amp; W/H Liability</t>
  </si>
  <si>
    <t>2116 - Health Insurance W/H Liability</t>
  </si>
  <si>
    <t>2118 - Accrued Salary Payable</t>
  </si>
  <si>
    <t>2120 - Annual Fund Payroll W/H's</t>
  </si>
  <si>
    <t>2122 - Dental Insurance W/H's</t>
  </si>
  <si>
    <t>2124 - Vision Insurance W/H Liability</t>
  </si>
  <si>
    <t>2126 - Life Insurance W/H Liability</t>
  </si>
  <si>
    <t>2128 - S-T Disability W/H Liability</t>
  </si>
  <si>
    <t>2132 - AFLAC Benefits Withholding</t>
  </si>
  <si>
    <t>2134 - Payroll Garnishment W/H's</t>
  </si>
  <si>
    <t>2148 - Deferred Revenue</t>
  </si>
  <si>
    <t>2150 - MD Sales Tax Payable</t>
  </si>
  <si>
    <t>2154 - Accrued Expenses</t>
  </si>
  <si>
    <t>2202 - Annuities Payable</t>
  </si>
  <si>
    <t>2302 - Scholarships Payable</t>
  </si>
  <si>
    <t>4102 - Alumni - Unrestricted</t>
  </si>
  <si>
    <t>4104 - Alumni - Restricted or Designated</t>
  </si>
  <si>
    <t>4106 - Alumni - Matching</t>
  </si>
  <si>
    <t>4108 - Alumni - Gift in Kind</t>
  </si>
  <si>
    <t>4110 - Friend - Unrestricted</t>
  </si>
  <si>
    <t>4112 - Friend - Restricted or Designated</t>
  </si>
  <si>
    <t>4114 - Friend - Matching</t>
  </si>
  <si>
    <t>4116 - Friend - Gift in Kind</t>
  </si>
  <si>
    <t>4118 - Foundation - Unrestricted</t>
  </si>
  <si>
    <t>4120 - Foundation - Restricted or Designated</t>
  </si>
  <si>
    <t>4122 - Foundation - Matching</t>
  </si>
  <si>
    <t>4124 - Foundation - GIK</t>
  </si>
  <si>
    <t>4126 - Business - Unrestricted</t>
  </si>
  <si>
    <t>4128 - Business - Restricted or Designated</t>
  </si>
  <si>
    <t>4130 - Business - Matching</t>
  </si>
  <si>
    <t>4132 - Business - Gift in Kind</t>
  </si>
  <si>
    <t>4152 - Grants and Contracts</t>
  </si>
  <si>
    <t>4202 - Fees - Conference and Seminar</t>
  </si>
  <si>
    <t>4302 - Sales - Tickets</t>
  </si>
  <si>
    <t>4304 - Sales</t>
  </si>
  <si>
    <t>4352 - Other Income</t>
  </si>
  <si>
    <t>4354 - Memberships / Dues Income</t>
  </si>
  <si>
    <t>4356 - Royalties Income</t>
  </si>
  <si>
    <t>4402 - Special Event - Fundraising Activity</t>
  </si>
  <si>
    <t>4404 - Gift - Value of Benefit</t>
  </si>
  <si>
    <t>M&amp;T Bank Operating Account</t>
  </si>
  <si>
    <t>Investments - Vanguard (TUIG)</t>
  </si>
  <si>
    <t>Prepaid Interest - Chevy Chase Trust Investments</t>
  </si>
  <si>
    <t>Investments - Chevy Chase Trust Operating CH901667</t>
  </si>
  <si>
    <t>Investments - Capital One Money Market</t>
  </si>
  <si>
    <t>Investments - Operating - C.S. McKee S.T. Fixed In</t>
  </si>
  <si>
    <t>Endowment Investments - M&amp;T Bank</t>
  </si>
  <si>
    <t>Investments - Endowment - C.S. McKee S.T. Fixed In</t>
  </si>
  <si>
    <t>Investments - Endowment - C.S. McKee Aggregate Fix</t>
  </si>
  <si>
    <t>Property &amp; Equipment</t>
  </si>
  <si>
    <t>Accumulated Depreciation</t>
  </si>
  <si>
    <t>Clearing Account - Stripe Transaction Fees (BIG Gi</t>
  </si>
  <si>
    <t>Accounts Receivable - Operating</t>
  </si>
  <si>
    <t>Travel Clearing Account</t>
  </si>
  <si>
    <t>Prepaid Expenses</t>
  </si>
  <si>
    <t>Parking Receivable - Payroll Deductions</t>
  </si>
  <si>
    <t>Advance Deposits</t>
  </si>
  <si>
    <t>Fed Income Tax W/H Liability</t>
  </si>
  <si>
    <t>FICA W/H Tax Liability</t>
  </si>
  <si>
    <t>Medicare Tax W/H Liability</t>
  </si>
  <si>
    <t>MD Income Tax W/H Liability</t>
  </si>
  <si>
    <t>MD Unemployment Liability</t>
  </si>
  <si>
    <t>Pension Expense &amp; W/H Liability</t>
  </si>
  <si>
    <t>Health Insurance W/H Liability</t>
  </si>
  <si>
    <t>Accrued Salary Payable</t>
  </si>
  <si>
    <t>Annual Fund Payroll W/H's</t>
  </si>
  <si>
    <t>Dental Insurance W/H's</t>
  </si>
  <si>
    <t>Vision Insurance W/H Liability</t>
  </si>
  <si>
    <t>Life Insurance W/H Liability</t>
  </si>
  <si>
    <t>S-T Disability W/H Liability</t>
  </si>
  <si>
    <t>AFLAC Benefits Withholding</t>
  </si>
  <si>
    <t>Payroll Garnishment W/H's</t>
  </si>
  <si>
    <t>Deferred Revenue</t>
  </si>
  <si>
    <t>MD Sales Tax Payable</t>
  </si>
  <si>
    <t>Accrued Expenses</t>
  </si>
  <si>
    <t>Annuities Payable</t>
  </si>
  <si>
    <t>Scholarships Payable</t>
  </si>
  <si>
    <t>Alumni - Unrestricted</t>
  </si>
  <si>
    <t>Alumni - Restricted or Designated</t>
  </si>
  <si>
    <t>Alumni - Matching</t>
  </si>
  <si>
    <t>Alumni - Gift in Kind</t>
  </si>
  <si>
    <t>Friend - Unrestricted</t>
  </si>
  <si>
    <t>Friend - Restricted or Designated</t>
  </si>
  <si>
    <t>Friend - Matching</t>
  </si>
  <si>
    <t>Friend - Gift in Kind</t>
  </si>
  <si>
    <t>Foundation - Unrestricted</t>
  </si>
  <si>
    <t>Foundation - Restricted or Designated</t>
  </si>
  <si>
    <t>Foundation - Matching</t>
  </si>
  <si>
    <t>Foundation - GIK</t>
  </si>
  <si>
    <t>Business - Unrestricted</t>
  </si>
  <si>
    <t>Business - Restricted or Designated</t>
  </si>
  <si>
    <t>Business - Matching</t>
  </si>
  <si>
    <t>Business - Gift in Kind</t>
  </si>
  <si>
    <t>Grants and Contracts</t>
  </si>
  <si>
    <t>Fees - Conference and Seminar</t>
  </si>
  <si>
    <t>Sales - Tickets</t>
  </si>
  <si>
    <t>Sales</t>
  </si>
  <si>
    <t>Other Income</t>
  </si>
  <si>
    <t>Memberships / Dues Income</t>
  </si>
  <si>
    <t>Royalties Income</t>
  </si>
  <si>
    <t>Special Event - Fundraising Activity</t>
  </si>
  <si>
    <t>Gift - Value of Benefit</t>
  </si>
  <si>
    <t>Program Director</t>
  </si>
  <si>
    <t>Supervisor</t>
  </si>
  <si>
    <t xml:space="preserve">Name and Title (Please Print)                </t>
  </si>
  <si>
    <t xml:space="preserve">Signature                                          </t>
  </si>
  <si>
    <t>Extension</t>
  </si>
  <si>
    <t>Corp Credit Card Transactions</t>
  </si>
  <si>
    <t xml:space="preserve"> Amount $$</t>
  </si>
  <si>
    <r>
      <t xml:space="preserve"> 
</t>
    </r>
    <r>
      <rPr>
        <sz val="14"/>
        <color rgb="FFFF0000"/>
        <rFont val="Tahoma"/>
        <family val="2"/>
      </rPr>
      <t xml:space="preserve">(Choose from the drop-down menu in cells below.
See </t>
    </r>
    <r>
      <rPr>
        <b/>
        <sz val="14"/>
        <color theme="4" tint="-0.249977111117893"/>
        <rFont val="Tahoma"/>
        <family val="2"/>
      </rPr>
      <t>Blue</t>
    </r>
    <r>
      <rPr>
        <sz val="14"/>
        <color rgb="FFFF0000"/>
        <rFont val="Tahoma"/>
        <family val="2"/>
      </rPr>
      <t xml:space="preserve"> Tab for Expense Code Definitions.)</t>
    </r>
    <r>
      <rPr>
        <b/>
        <sz val="14"/>
        <rFont val="Tahoma"/>
        <family val="2"/>
      </rPr>
      <t xml:space="preserve">    Expense Code</t>
    </r>
  </si>
  <si>
    <r>
      <t xml:space="preserve">       a. An electronic copy (Form ONLY) via email to the following email address: </t>
    </r>
    <r>
      <rPr>
        <b/>
        <u/>
        <sz val="14"/>
        <color theme="1"/>
        <rFont val="Tahoma"/>
        <family val="2"/>
      </rPr>
      <t>TUFCORPCARD@towson.edu</t>
    </r>
  </si>
  <si>
    <r>
      <t xml:space="preserve">     </t>
    </r>
    <r>
      <rPr>
        <b/>
        <sz val="14"/>
        <color theme="1"/>
        <rFont val="Tahoma"/>
        <family val="2"/>
      </rPr>
      <t>NOTE</t>
    </r>
    <r>
      <rPr>
        <sz val="14"/>
        <color theme="1"/>
        <rFont val="Tahoma"/>
        <family val="2"/>
      </rPr>
      <t>: Electronic versions of this Form will be imported directly to our accounting system.  Please be as descriptive as possible when describing the purpose/reason for each expenditure</t>
    </r>
  </si>
  <si>
    <t>2. Typing is permitted ONLY in White spaces.  The form is designed to automatically complete all remaining required information</t>
  </si>
  <si>
    <t>3. IMPORTANT - You MUST answer "YES" or "NO"  in the Fundraising question column, using the choices in the drop-down menu</t>
  </si>
  <si>
    <t xml:space="preserve">       b. A hard paper copy to the Foundation Office (Attention: Susan White), along with the original receipts, invoices and/or other supporting documentation</t>
  </si>
  <si>
    <r>
      <t xml:space="preserve">Mandatory
</t>
    </r>
    <r>
      <rPr>
        <sz val="14"/>
        <color theme="1"/>
        <rFont val="Tahoma"/>
        <family val="2"/>
      </rPr>
      <t xml:space="preserve">Choose </t>
    </r>
    <r>
      <rPr>
        <b/>
        <sz val="11"/>
        <color rgb="FFFF0000"/>
        <rFont val="Tahoma"/>
        <family val="2"/>
      </rPr>
      <t>"Yes"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FF0000"/>
        <rFont val="Tahoma"/>
        <family val="2"/>
      </rPr>
      <t>or "No"</t>
    </r>
    <r>
      <rPr>
        <sz val="14"/>
        <color theme="1"/>
        <rFont val="Tahoma"/>
        <family val="2"/>
      </rPr>
      <t xml:space="preserve"> from drop-down menu below.</t>
    </r>
    <r>
      <rPr>
        <b/>
        <sz val="14"/>
        <color theme="1"/>
        <rFont val="Tahoma"/>
        <family val="2"/>
      </rPr>
      <t xml:space="preserve">
Fundraising
Expense?</t>
    </r>
  </si>
  <si>
    <t>TUF Project Name</t>
  </si>
  <si>
    <r>
      <rPr>
        <sz val="14"/>
        <color rgb="FFFF0000"/>
        <rFont val="Tahoma"/>
        <family val="2"/>
      </rPr>
      <t xml:space="preserve">(Please be detailed - Your response is what will be reflected back to you on your reports) </t>
    </r>
    <r>
      <rPr>
        <b/>
        <sz val="14"/>
        <color rgb="FFFF0000"/>
        <rFont val="Tahoma"/>
        <family val="2"/>
      </rPr>
      <t xml:space="preserve">
</t>
    </r>
    <r>
      <rPr>
        <b/>
        <sz val="14"/>
        <color theme="1"/>
        <rFont val="Tahoma"/>
        <family val="2"/>
      </rPr>
      <t>Description of Expenditure</t>
    </r>
  </si>
  <si>
    <t>Capital One Credit Card Expense Allocation Form (Page 1)</t>
  </si>
  <si>
    <t>&lt;== First Initial, Last Name (ex. G. Washington)</t>
  </si>
  <si>
    <t>Capital One Credit Card Expense Allocation Form (Page 2)</t>
  </si>
  <si>
    <t>Capital One Credit Card Expense Allocation Form (Page 3)</t>
  </si>
  <si>
    <t>&lt;== Enter the date of the CC Statement you are submitting</t>
  </si>
  <si>
    <t>Must = CC Stmnt Total ==&gt;</t>
  </si>
  <si>
    <t>Revised 11/22/19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</si>
</sst>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0.00_);[Red]\(0.00\)"/>
    <numFmt numFmtId="166" formatCode="00000"/>
    <numFmt numFmtId="167" formatCode="0000000"/>
    <numFmt numFmtId="168" formatCode="00\-0000\-0"/>
    <numFmt numFmtId="170" formatCode="m/d/yy;@"/>
  </numFmts>
  <fonts count="47" x14ac:knownFonts="1">
    <font>
      <sz val="10"/>
      <color theme="1"/>
      <name val="Sabon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Sabon"/>
      <family val="2"/>
    </font>
    <font>
      <b/>
      <sz val="8"/>
      <color theme="1"/>
      <name val="Tahoma"/>
      <family val="2"/>
    </font>
    <font>
      <b/>
      <sz val="20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8"/>
      <color indexed="8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rgb="FFFF0000"/>
      <name val="Sabon"/>
      <family val="2"/>
    </font>
    <font>
      <sz val="10"/>
      <color indexed="72"/>
      <name val="MS Sans Serif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Sabon"/>
      <family val="2"/>
    </font>
    <font>
      <sz val="7"/>
      <color theme="1" tint="0.34998626667073579"/>
      <name val="Wingdings 3"/>
      <family val="1"/>
      <charset val="2"/>
    </font>
    <font>
      <sz val="14"/>
      <color theme="1"/>
      <name val="Tahoma"/>
      <family val="2"/>
    </font>
    <font>
      <b/>
      <sz val="14"/>
      <color theme="4" tint="-0.249977111117893"/>
      <name val="Tahoma"/>
      <family val="2"/>
    </font>
    <font>
      <sz val="14"/>
      <color rgb="FFFF0000"/>
      <name val="Tahoma"/>
      <family val="2"/>
    </font>
    <font>
      <b/>
      <sz val="14"/>
      <name val="Tahoma"/>
      <family val="2"/>
    </font>
    <font>
      <b/>
      <sz val="14"/>
      <color rgb="FFFF0000"/>
      <name val="Tahoma"/>
      <family val="2"/>
    </font>
    <font>
      <u/>
      <sz val="14"/>
      <color theme="1"/>
      <name val="Tahoma"/>
      <family val="2"/>
    </font>
    <font>
      <b/>
      <sz val="16"/>
      <color rgb="FFFF0000"/>
      <name val="Tahoma"/>
      <family val="2"/>
    </font>
    <font>
      <b/>
      <sz val="11"/>
      <color rgb="FFFF0000"/>
      <name val="Tahoma"/>
      <family val="2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u/>
      <sz val="18"/>
      <color theme="1"/>
      <name val="Tahoma"/>
      <family val="2"/>
    </font>
    <font>
      <sz val="18"/>
      <color theme="1"/>
      <name val="Sabon"/>
      <family val="2"/>
    </font>
    <font>
      <b/>
      <sz val="10"/>
      <color theme="0"/>
      <name val="Tahoma"/>
      <family val="2"/>
    </font>
    <font>
      <b/>
      <sz val="8"/>
      <color theme="0"/>
      <name val="Tahoma"/>
      <family val="2"/>
    </font>
    <font>
      <sz val="8"/>
      <color theme="0"/>
      <name val="Tahoma"/>
      <family val="2"/>
    </font>
    <font>
      <b/>
      <sz val="14"/>
      <color theme="0"/>
      <name val="Tahoma"/>
      <family val="2"/>
    </font>
    <font>
      <sz val="18"/>
      <color theme="0"/>
      <name val="Tahoma"/>
      <family val="2"/>
    </font>
    <font>
      <sz val="10"/>
      <color theme="0"/>
      <name val="Tahoma"/>
      <family val="2"/>
    </font>
    <font>
      <sz val="12"/>
      <color theme="0" tint="-0.14999847407452621"/>
      <name val="Tahoma"/>
      <family val="2"/>
    </font>
    <font>
      <b/>
      <u/>
      <sz val="14"/>
      <color theme="1"/>
      <name val="Tahoma"/>
      <family val="2"/>
    </font>
    <font>
      <sz val="14"/>
      <color theme="0"/>
      <name val="Tahoma"/>
      <family val="2"/>
    </font>
    <font>
      <sz val="14"/>
      <color theme="0"/>
      <name val="Sabon"/>
      <family val="2"/>
    </font>
    <font>
      <b/>
      <sz val="14"/>
      <color rgb="FFFF0000"/>
      <name val="Sabon"/>
      <family val="2"/>
    </font>
    <font>
      <b/>
      <sz val="14"/>
      <color theme="0"/>
      <name val="Sabon"/>
      <family val="2"/>
    </font>
    <font>
      <b/>
      <sz val="16"/>
      <color theme="0"/>
      <name val="Tahoma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14" fillId="0" borderId="0"/>
  </cellStyleXfs>
  <cellXfs count="145">
    <xf numFmtId="0" fontId="0" fillId="0" borderId="0" xfId="0"/>
    <xf numFmtId="0" fontId="2" fillId="0" borderId="0" xfId="0" applyFont="1" applyProtection="1"/>
    <xf numFmtId="0" fontId="8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8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4" fillId="0" borderId="0" xfId="0" applyFont="1" applyProtection="1"/>
    <xf numFmtId="0" fontId="2" fillId="0" borderId="0" xfId="0" applyFont="1" applyFill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7" fillId="2" borderId="0" xfId="0" applyFont="1" applyFill="1" applyBorder="1" applyProtection="1"/>
    <xf numFmtId="0" fontId="2" fillId="2" borderId="0" xfId="0" applyFont="1" applyFill="1" applyProtection="1"/>
    <xf numFmtId="0" fontId="3" fillId="0" borderId="0" xfId="0" applyFont="1" applyFill="1" applyProtection="1"/>
    <xf numFmtId="164" fontId="11" fillId="2" borderId="3" xfId="0" applyNumberFormat="1" applyFont="1" applyFill="1" applyBorder="1" applyAlignment="1" applyProtection="1">
      <alignment horizontal="left"/>
    </xf>
    <xf numFmtId="0" fontId="0" fillId="4" borderId="0" xfId="0" applyFill="1"/>
    <xf numFmtId="0" fontId="13" fillId="0" borderId="0" xfId="0" applyFont="1"/>
    <xf numFmtId="167" fontId="11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Protection="1"/>
    <xf numFmtId="0" fontId="14" fillId="0" borderId="0" xfId="2" applyNumberFormat="1"/>
    <xf numFmtId="0" fontId="14" fillId="0" borderId="0" xfId="2"/>
    <xf numFmtId="0" fontId="13" fillId="5" borderId="0" xfId="0" applyFont="1" applyFill="1"/>
    <xf numFmtId="0" fontId="4" fillId="2" borderId="4" xfId="0" applyFont="1" applyFill="1" applyBorder="1" applyProtection="1"/>
    <xf numFmtId="0" fontId="16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/>
    <xf numFmtId="0" fontId="3" fillId="2" borderId="4" xfId="0" applyFont="1" applyFill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/>
    </xf>
    <xf numFmtId="0" fontId="8" fillId="0" borderId="7" xfId="0" applyFont="1" applyBorder="1" applyAlignment="1" applyProtection="1"/>
    <xf numFmtId="0" fontId="8" fillId="0" borderId="7" xfId="0" applyFont="1" applyBorder="1" applyAlignment="1" applyProtection="1">
      <alignment horizontal="left"/>
    </xf>
    <xf numFmtId="0" fontId="21" fillId="0" borderId="9" xfId="0" applyFont="1" applyBorder="1" applyProtection="1"/>
    <xf numFmtId="0" fontId="8" fillId="0" borderId="5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16" fontId="21" fillId="0" borderId="0" xfId="0" applyNumberFormat="1" applyFont="1" applyBorder="1" applyProtection="1"/>
    <xf numFmtId="0" fontId="8" fillId="0" borderId="0" xfId="0" applyFont="1" applyBorder="1" applyAlignment="1" applyProtection="1">
      <alignment horizontal="left"/>
    </xf>
    <xf numFmtId="14" fontId="26" fillId="0" borderId="10" xfId="0" applyNumberFormat="1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  <xf numFmtId="0" fontId="21" fillId="0" borderId="1" xfId="0" applyFont="1" applyBorder="1" applyProtection="1"/>
    <xf numFmtId="0" fontId="26" fillId="0" borderId="10" xfId="0" applyFont="1" applyBorder="1" applyAlignment="1" applyProtection="1">
      <alignment horizontal="right"/>
      <protection locked="0"/>
    </xf>
    <xf numFmtId="0" fontId="14" fillId="0" borderId="0" xfId="2" applyNumberFormat="1" applyAlignment="1">
      <alignment horizontal="right"/>
    </xf>
    <xf numFmtId="8" fontId="11" fillId="0" borderId="3" xfId="0" applyNumberFormat="1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wrapText="1"/>
      <protection locked="0"/>
    </xf>
    <xf numFmtId="166" fontId="11" fillId="0" borderId="2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wrapText="1"/>
      <protection locked="0"/>
    </xf>
    <xf numFmtId="167" fontId="11" fillId="0" borderId="3" xfId="0" applyNumberFormat="1" applyFont="1" applyFill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/>
    </xf>
    <xf numFmtId="167" fontId="20" fillId="6" borderId="1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right"/>
    </xf>
    <xf numFmtId="44" fontId="12" fillId="0" borderId="0" xfId="1" applyFont="1" applyFill="1" applyBorder="1" applyProtection="1"/>
    <xf numFmtId="0" fontId="4" fillId="0" borderId="4" xfId="0" applyFont="1" applyFill="1" applyBorder="1" applyProtection="1"/>
    <xf numFmtId="0" fontId="30" fillId="9" borderId="4" xfId="0" applyFont="1" applyFill="1" applyBorder="1" applyAlignment="1" applyProtection="1">
      <alignment horizontal="left" vertical="top"/>
    </xf>
    <xf numFmtId="0" fontId="33" fillId="10" borderId="0" xfId="0" applyFont="1" applyFill="1" applyAlignment="1" applyProtection="1">
      <alignment horizontal="left"/>
    </xf>
    <xf numFmtId="0" fontId="34" fillId="10" borderId="0" xfId="0" applyFont="1" applyFill="1" applyAlignment="1" applyProtection="1">
      <alignment horizontal="left"/>
    </xf>
    <xf numFmtId="0" fontId="35" fillId="10" borderId="0" xfId="0" applyFont="1" applyFill="1" applyProtection="1"/>
    <xf numFmtId="0" fontId="37" fillId="10" borderId="0" xfId="0" applyFont="1" applyFill="1" applyBorder="1" applyAlignment="1" applyProtection="1">
      <alignment horizontal="left" vertical="top"/>
    </xf>
    <xf numFmtId="0" fontId="35" fillId="10" borderId="0" xfId="0" applyFont="1" applyFill="1" applyBorder="1" applyProtection="1"/>
    <xf numFmtId="0" fontId="38" fillId="10" borderId="0" xfId="0" applyFont="1" applyFill="1" applyProtection="1"/>
    <xf numFmtId="164" fontId="39" fillId="6" borderId="3" xfId="0" applyNumberFormat="1" applyFont="1" applyFill="1" applyBorder="1" applyAlignment="1" applyProtection="1">
      <alignment horizontal="left"/>
    </xf>
    <xf numFmtId="0" fontId="4" fillId="0" borderId="0" xfId="0" applyFont="1" applyFill="1" applyAlignment="1" applyProtection="1"/>
    <xf numFmtId="0" fontId="35" fillId="10" borderId="0" xfId="0" applyFont="1" applyFill="1" applyAlignment="1" applyProtection="1"/>
    <xf numFmtId="0" fontId="4" fillId="0" borderId="1" xfId="0" applyFont="1" applyFill="1" applyBorder="1" applyAlignment="1" applyProtection="1"/>
    <xf numFmtId="0" fontId="29" fillId="7" borderId="3" xfId="0" applyFont="1" applyFill="1" applyBorder="1" applyAlignment="1" applyProtection="1">
      <alignment horizontal="left"/>
    </xf>
    <xf numFmtId="0" fontId="29" fillId="7" borderId="4" xfId="0" applyFont="1" applyFill="1" applyBorder="1" applyAlignment="1" applyProtection="1">
      <alignment horizontal="left"/>
    </xf>
    <xf numFmtId="0" fontId="29" fillId="7" borderId="11" xfId="0" applyFont="1" applyFill="1" applyBorder="1" applyAlignment="1" applyProtection="1">
      <alignment horizontal="left"/>
    </xf>
    <xf numFmtId="0" fontId="2" fillId="0" borderId="0" xfId="0" applyFont="1" applyFill="1" applyAlignment="1" applyProtection="1"/>
    <xf numFmtId="0" fontId="30" fillId="9" borderId="8" xfId="0" applyFont="1" applyFill="1" applyBorder="1" applyAlignment="1" applyProtection="1">
      <alignment horizontal="left"/>
    </xf>
    <xf numFmtId="0" fontId="8" fillId="2" borderId="3" xfId="0" applyFont="1" applyFill="1" applyBorder="1" applyAlignment="1" applyProtection="1">
      <alignment horizontal="right"/>
    </xf>
    <xf numFmtId="8" fontId="11" fillId="0" borderId="4" xfId="0" applyNumberFormat="1" applyFont="1" applyBorder="1" applyAlignment="1" applyProtection="1">
      <alignment horizontal="right"/>
      <protection locked="0"/>
    </xf>
    <xf numFmtId="8" fontId="11" fillId="0" borderId="2" xfId="0" applyNumberFormat="1" applyFont="1" applyBorder="1" applyAlignment="1" applyProtection="1">
      <alignment horizontal="right"/>
      <protection locked="0"/>
    </xf>
    <xf numFmtId="0" fontId="21" fillId="7" borderId="2" xfId="0" applyFont="1" applyFill="1" applyBorder="1" applyAlignment="1" applyProtection="1">
      <alignment horizontal="center"/>
    </xf>
    <xf numFmtId="0" fontId="4" fillId="0" borderId="0" xfId="0" applyFont="1" applyFill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Protection="1"/>
    <xf numFmtId="0" fontId="40" fillId="0" borderId="0" xfId="0" applyFont="1" applyFill="1" applyProtection="1"/>
    <xf numFmtId="0" fontId="41" fillId="10" borderId="0" xfId="0" applyFont="1" applyFill="1" applyProtection="1"/>
    <xf numFmtId="0" fontId="21" fillId="0" borderId="0" xfId="0" applyFont="1" applyFill="1" applyBorder="1" applyProtection="1"/>
    <xf numFmtId="0" fontId="8" fillId="0" borderId="0" xfId="0" applyFont="1" applyFill="1" applyProtection="1"/>
    <xf numFmtId="0" fontId="8" fillId="0" borderId="0" xfId="0" applyFont="1" applyFill="1" applyBorder="1" applyProtection="1"/>
    <xf numFmtId="0" fontId="36" fillId="10" borderId="0" xfId="0" applyFont="1" applyFill="1" applyBorder="1" applyProtection="1"/>
    <xf numFmtId="0" fontId="41" fillId="10" borderId="0" xfId="0" applyFont="1" applyFill="1" applyBorder="1" applyProtection="1"/>
    <xf numFmtId="0" fontId="21" fillId="3" borderId="0" xfId="0" applyFont="1" applyFill="1" applyBorder="1" applyProtection="1"/>
    <xf numFmtId="0" fontId="41" fillId="3" borderId="0" xfId="0" applyFont="1" applyFill="1" applyBorder="1" applyProtection="1"/>
    <xf numFmtId="0" fontId="21" fillId="0" borderId="0" xfId="0" applyFont="1" applyProtection="1"/>
    <xf numFmtId="0" fontId="21" fillId="0" borderId="0" xfId="0" applyFont="1" applyFill="1" applyBorder="1" applyAlignment="1" applyProtection="1"/>
    <xf numFmtId="0" fontId="19" fillId="0" borderId="0" xfId="0" applyFont="1" applyFill="1" applyAlignment="1" applyProtection="1"/>
    <xf numFmtId="0" fontId="42" fillId="10" borderId="0" xfId="0" applyFont="1" applyFill="1" applyAlignment="1" applyProtection="1"/>
    <xf numFmtId="0" fontId="25" fillId="0" borderId="0" xfId="0" applyFont="1" applyFill="1" applyBorder="1" applyAlignment="1" applyProtection="1"/>
    <xf numFmtId="0" fontId="43" fillId="0" borderId="0" xfId="0" applyFont="1" applyFill="1" applyAlignment="1" applyProtection="1"/>
    <xf numFmtId="0" fontId="44" fillId="10" borderId="0" xfId="0" applyFont="1" applyFill="1" applyAlignment="1" applyProtection="1"/>
    <xf numFmtId="0" fontId="21" fillId="0" borderId="0" xfId="0" applyFont="1" applyBorder="1" applyProtection="1"/>
    <xf numFmtId="0" fontId="26" fillId="0" borderId="0" xfId="0" applyFont="1" applyBorder="1" applyAlignment="1" applyProtection="1">
      <alignment horizontal="right"/>
      <protection locked="0"/>
    </xf>
    <xf numFmtId="0" fontId="27" fillId="0" borderId="0" xfId="0" applyFont="1" applyProtection="1"/>
    <xf numFmtId="0" fontId="27" fillId="0" borderId="0" xfId="0" applyFont="1" applyAlignment="1" applyProtection="1">
      <alignment horizontal="centerContinuous" vertical="center"/>
    </xf>
    <xf numFmtId="0" fontId="45" fillId="10" borderId="0" xfId="0" applyFont="1" applyFill="1" applyAlignment="1" applyProtection="1">
      <alignment horizontal="centerContinuous" vertical="center"/>
    </xf>
    <xf numFmtId="0" fontId="27" fillId="0" borderId="0" xfId="0" applyFont="1" applyFill="1" applyAlignment="1" applyProtection="1">
      <alignment horizontal="centerContinuous" vertical="center"/>
    </xf>
    <xf numFmtId="0" fontId="27" fillId="3" borderId="0" xfId="0" applyFont="1" applyFill="1" applyAlignment="1" applyProtection="1">
      <alignment horizontal="centerContinuous" vertical="center"/>
    </xf>
    <xf numFmtId="0" fontId="45" fillId="3" borderId="0" xfId="0" applyFont="1" applyFill="1" applyAlignment="1" applyProtection="1">
      <alignment horizontal="centerContinuous" vertical="center"/>
    </xf>
    <xf numFmtId="0" fontId="12" fillId="0" borderId="0" xfId="0" applyFont="1" applyAlignment="1" applyProtection="1"/>
    <xf numFmtId="0" fontId="0" fillId="0" borderId="0" xfId="0" applyFill="1"/>
    <xf numFmtId="165" fontId="0" fillId="0" borderId="0" xfId="0" applyNumberFormat="1" applyFill="1"/>
    <xf numFmtId="166" fontId="0" fillId="0" borderId="0" xfId="0" applyNumberFormat="1" applyFill="1"/>
    <xf numFmtId="0" fontId="13" fillId="0" borderId="0" xfId="0" applyFont="1" applyFill="1"/>
    <xf numFmtId="168" fontId="13" fillId="0" borderId="0" xfId="0" applyNumberFormat="1" applyFont="1"/>
    <xf numFmtId="0" fontId="36" fillId="6" borderId="3" xfId="0" applyFont="1" applyFill="1" applyBorder="1" applyAlignment="1" applyProtection="1">
      <alignment horizontal="center" wrapText="1"/>
    </xf>
    <xf numFmtId="0" fontId="9" fillId="0" borderId="0" xfId="0" applyFont="1" applyAlignment="1" applyProtection="1">
      <alignment horizontal="left"/>
    </xf>
    <xf numFmtId="49" fontId="26" fillId="0" borderId="10" xfId="0" applyNumberFormat="1" applyFont="1" applyBorder="1" applyAlignment="1" applyProtection="1">
      <alignment horizontal="right"/>
      <protection locked="0"/>
    </xf>
    <xf numFmtId="0" fontId="3" fillId="0" borderId="0" xfId="0" applyFont="1" applyProtection="1"/>
    <xf numFmtId="0" fontId="11" fillId="0" borderId="2" xfId="0" applyFont="1" applyBorder="1" applyAlignment="1" applyProtection="1">
      <alignment horizontal="center"/>
      <protection locked="0"/>
    </xf>
    <xf numFmtId="166" fontId="11" fillId="0" borderId="2" xfId="0" applyNumberFormat="1" applyFont="1" applyFill="1" applyBorder="1" applyAlignment="1" applyProtection="1">
      <alignment horizontal="center" wrapText="1"/>
      <protection locked="0"/>
    </xf>
    <xf numFmtId="0" fontId="11" fillId="0" borderId="2" xfId="0" applyFont="1" applyFill="1" applyBorder="1" applyAlignment="1" applyProtection="1">
      <alignment horizontal="center" wrapText="1"/>
      <protection locked="0"/>
    </xf>
    <xf numFmtId="8" fontId="12" fillId="2" borderId="2" xfId="1" applyNumberFormat="1" applyFont="1" applyFill="1" applyBorder="1" applyProtection="1"/>
    <xf numFmtId="0" fontId="29" fillId="8" borderId="3" xfId="0" applyFont="1" applyFill="1" applyBorder="1" applyAlignment="1" applyProtection="1">
      <alignment horizontal="left"/>
    </xf>
    <xf numFmtId="0" fontId="0" fillId="0" borderId="11" xfId="0" applyBorder="1" applyAlignment="1">
      <alignment horizontal="left"/>
    </xf>
    <xf numFmtId="0" fontId="31" fillId="0" borderId="5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Border="1" applyAlignment="1" applyProtection="1">
      <protection locked="0"/>
    </xf>
    <xf numFmtId="0" fontId="30" fillId="9" borderId="8" xfId="0" applyFont="1" applyFill="1" applyBorder="1" applyAlignment="1" applyProtection="1">
      <alignment horizontal="left"/>
    </xf>
    <xf numFmtId="0" fontId="30" fillId="9" borderId="1" xfId="0" applyFont="1" applyFill="1" applyBorder="1" applyAlignment="1" applyProtection="1">
      <alignment horizontal="left"/>
    </xf>
    <xf numFmtId="0" fontId="32" fillId="0" borderId="1" xfId="0" applyFont="1" applyBorder="1" applyAlignment="1"/>
    <xf numFmtId="0" fontId="30" fillId="9" borderId="4" xfId="0" applyFont="1" applyFill="1" applyBorder="1" applyAlignment="1" applyProtection="1">
      <alignment horizontal="left" vertical="top"/>
    </xf>
    <xf numFmtId="0" fontId="32" fillId="0" borderId="4" xfId="0" applyFont="1" applyBorder="1" applyAlignment="1"/>
    <xf numFmtId="0" fontId="6" fillId="0" borderId="0" xfId="0" applyFont="1" applyAlignment="1" applyProtection="1">
      <alignment horizontal="center"/>
    </xf>
    <xf numFmtId="0" fontId="21" fillId="0" borderId="3" xfId="0" applyFont="1" applyBorder="1" applyAlignment="1" applyProtection="1">
      <alignment horizontal="center" wrapText="1"/>
    </xf>
    <xf numFmtId="0" fontId="21" fillId="0" borderId="11" xfId="0" applyFont="1" applyBorder="1" applyAlignment="1" applyProtection="1">
      <alignment horizontal="center" wrapText="1"/>
    </xf>
    <xf numFmtId="168" fontId="1" fillId="4" borderId="0" xfId="0" applyNumberFormat="1" applyFont="1" applyFill="1"/>
    <xf numFmtId="0" fontId="1" fillId="4" borderId="0" xfId="0" applyFont="1" applyFill="1"/>
    <xf numFmtId="165" fontId="1" fillId="4" borderId="0" xfId="0" applyNumberFormat="1" applyFont="1" applyFill="1"/>
    <xf numFmtId="166" fontId="1" fillId="4" borderId="0" xfId="0" applyNumberFormat="1" applyFont="1" applyFill="1"/>
    <xf numFmtId="14" fontId="46" fillId="0" borderId="0" xfId="0" applyNumberFormat="1" applyFont="1" applyFill="1"/>
    <xf numFmtId="0" fontId="46" fillId="0" borderId="0" xfId="0" applyFont="1" applyFill="1"/>
    <xf numFmtId="165" fontId="46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166" fontId="1" fillId="0" borderId="0" xfId="0" applyNumberFormat="1" applyFont="1" applyFill="1"/>
    <xf numFmtId="0" fontId="25" fillId="0" borderId="6" xfId="0" applyFont="1" applyBorder="1" applyAlignment="1" applyProtection="1"/>
    <xf numFmtId="170" fontId="1" fillId="4" borderId="0" xfId="0" applyNumberFormat="1" applyFont="1" applyFill="1"/>
    <xf numFmtId="170" fontId="1" fillId="0" borderId="0" xfId="0" applyNumberFormat="1" applyFont="1" applyFill="1"/>
    <xf numFmtId="170" fontId="46" fillId="0" borderId="0" xfId="0" applyNumberFormat="1" applyFont="1" applyFill="1"/>
    <xf numFmtId="170" fontId="0" fillId="0" borderId="0" xfId="0" applyNumberFormat="1" applyFill="1"/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2133600</xdr:colOff>
      <xdr:row>1</xdr:row>
      <xdr:rowOff>200025</xdr:rowOff>
    </xdr:to>
    <xdr:pic>
      <xdr:nvPicPr>
        <xdr:cNvPr id="5" name="Picture 4" descr="TUFlogo (002)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21336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2133600</xdr:colOff>
      <xdr:row>1</xdr:row>
      <xdr:rowOff>200025</xdr:rowOff>
    </xdr:to>
    <xdr:pic>
      <xdr:nvPicPr>
        <xdr:cNvPr id="5" name="Picture 4" descr="TUFlogo (002)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213360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</xdr:col>
      <xdr:colOff>2131919</xdr:colOff>
      <xdr:row>1</xdr:row>
      <xdr:rowOff>200025</xdr:rowOff>
    </xdr:to>
    <xdr:pic>
      <xdr:nvPicPr>
        <xdr:cNvPr id="3" name="Picture 2" descr="TUFlogo (002)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2133600" cy="424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2"/>
  <sheetViews>
    <sheetView showGridLines="0" tabSelected="1" zoomScale="85" zoomScaleNormal="85" workbookViewId="0">
      <selection activeCell="B1" sqref="B1"/>
    </sheetView>
  </sheetViews>
  <sheetFormatPr defaultColWidth="9.140625" defaultRowHeight="12.75" x14ac:dyDescent="0.2"/>
  <cols>
    <col min="1" max="1" width="3" style="1" bestFit="1" customWidth="1"/>
    <col min="2" max="2" width="61.85546875" style="1" customWidth="1"/>
    <col min="3" max="3" width="2.28515625" style="1" hidden="1" customWidth="1"/>
    <col min="4" max="4" width="10.7109375" style="1" hidden="1" customWidth="1"/>
    <col min="5" max="5" width="3.42578125" style="1" hidden="1" customWidth="1"/>
    <col min="6" max="6" width="18.7109375" style="1" customWidth="1"/>
    <col min="7" max="7" width="2.5703125" style="62" customWidth="1"/>
    <col min="8" max="8" width="62.28515625" style="1" customWidth="1"/>
    <col min="9" max="9" width="18.7109375" style="9" customWidth="1"/>
    <col min="10" max="10" width="49.85546875" style="1" customWidth="1"/>
    <col min="11" max="11" width="17.5703125" style="9" customWidth="1"/>
    <col min="12" max="16384" width="9.140625" style="1"/>
  </cols>
  <sheetData>
    <row r="1" spans="1:11" ht="18" x14ac:dyDescent="0.25">
      <c r="B1" s="2"/>
      <c r="C1" s="2"/>
      <c r="D1" s="3"/>
      <c r="E1" s="3"/>
      <c r="G1" s="57"/>
      <c r="H1" s="3"/>
      <c r="J1" s="3"/>
    </row>
    <row r="2" spans="1:11" ht="18" x14ac:dyDescent="0.25">
      <c r="B2" s="2"/>
      <c r="C2" s="2"/>
      <c r="D2" s="3"/>
      <c r="E2" s="3"/>
      <c r="G2" s="57"/>
      <c r="H2" s="3"/>
      <c r="J2" s="3"/>
    </row>
    <row r="3" spans="1:11" ht="35.25" customHeight="1" x14ac:dyDescent="0.2">
      <c r="B3" s="103" t="s">
        <v>285</v>
      </c>
      <c r="C3" s="4"/>
      <c r="D3" s="3"/>
      <c r="E3" s="3"/>
      <c r="G3" s="57"/>
    </row>
    <row r="4" spans="1:11" ht="18" x14ac:dyDescent="0.25">
      <c r="B4" s="5"/>
      <c r="C4" s="5"/>
      <c r="D4" s="3"/>
      <c r="E4" s="3"/>
      <c r="G4" s="57"/>
    </row>
    <row r="5" spans="1:11" ht="18.75" thickBot="1" x14ac:dyDescent="0.3">
      <c r="B5" s="140" t="s">
        <v>2</v>
      </c>
      <c r="C5" s="33"/>
      <c r="D5" s="34"/>
      <c r="E5" s="34"/>
      <c r="F5" s="35"/>
      <c r="G5" s="58"/>
      <c r="H5" s="127"/>
      <c r="I5" s="127"/>
      <c r="K5" s="1"/>
    </row>
    <row r="6" spans="1:11" ht="18.75" thickBot="1" x14ac:dyDescent="0.3">
      <c r="B6" s="36" t="s">
        <v>73</v>
      </c>
      <c r="C6" s="37"/>
      <c r="D6" s="38"/>
      <c r="E6" s="39"/>
      <c r="F6" s="40"/>
      <c r="G6" s="58"/>
      <c r="H6" s="110" t="s">
        <v>289</v>
      </c>
      <c r="I6" s="18"/>
      <c r="J6" s="6"/>
      <c r="K6" s="18"/>
    </row>
    <row r="7" spans="1:11" ht="18.75" thickBot="1" x14ac:dyDescent="0.3">
      <c r="B7" s="41" t="s">
        <v>5</v>
      </c>
      <c r="C7" s="42"/>
      <c r="D7" s="43"/>
      <c r="E7" s="43"/>
      <c r="F7" s="44"/>
      <c r="G7" s="58"/>
      <c r="H7" s="110" t="s">
        <v>286</v>
      </c>
      <c r="I7" s="18"/>
      <c r="J7" s="7"/>
      <c r="K7" s="18"/>
    </row>
    <row r="8" spans="1:11" ht="18" x14ac:dyDescent="0.25">
      <c r="B8" s="37"/>
      <c r="C8" s="37"/>
      <c r="D8" s="95"/>
      <c r="E8" s="95"/>
      <c r="F8" s="96"/>
      <c r="G8" s="58"/>
      <c r="H8" s="7"/>
      <c r="I8" s="18"/>
      <c r="J8" s="7"/>
      <c r="K8" s="18"/>
    </row>
    <row r="9" spans="1:11" ht="15" x14ac:dyDescent="0.2">
      <c r="B9" s="8"/>
      <c r="C9" s="8"/>
      <c r="D9" s="8"/>
      <c r="E9" s="8"/>
      <c r="F9" s="8"/>
      <c r="G9" s="59"/>
      <c r="H9" s="6"/>
      <c r="I9" s="18"/>
      <c r="J9" s="6"/>
      <c r="K9" s="18"/>
    </row>
    <row r="10" spans="1:11" s="97" customFormat="1" ht="19.5" x14ac:dyDescent="0.25">
      <c r="B10" s="98" t="s">
        <v>68</v>
      </c>
      <c r="C10" s="98"/>
      <c r="D10" s="98"/>
      <c r="E10" s="98"/>
      <c r="F10" s="98"/>
      <c r="G10" s="99"/>
      <c r="H10" s="98"/>
      <c r="I10" s="100"/>
      <c r="J10" s="98"/>
      <c r="K10" s="100"/>
    </row>
    <row r="11" spans="1:11" s="97" customFormat="1" ht="19.5" x14ac:dyDescent="0.25">
      <c r="B11" s="101" t="s">
        <v>69</v>
      </c>
      <c r="C11" s="101"/>
      <c r="D11" s="101"/>
      <c r="E11" s="101"/>
      <c r="F11" s="101"/>
      <c r="G11" s="102"/>
      <c r="H11" s="101"/>
      <c r="I11" s="101"/>
      <c r="J11" s="101"/>
      <c r="K11" s="101"/>
    </row>
    <row r="12" spans="1:11" ht="128.25" customHeight="1" x14ac:dyDescent="0.25">
      <c r="B12" s="128" t="s">
        <v>276</v>
      </c>
      <c r="C12" s="129"/>
      <c r="D12" s="30" t="s">
        <v>0</v>
      </c>
      <c r="E12" s="30" t="s">
        <v>6</v>
      </c>
      <c r="F12" s="29" t="s">
        <v>275</v>
      </c>
      <c r="G12" s="109"/>
      <c r="H12" s="29" t="s">
        <v>284</v>
      </c>
      <c r="I12" s="31" t="s">
        <v>144</v>
      </c>
      <c r="J12" s="32" t="s">
        <v>283</v>
      </c>
      <c r="K12" s="31" t="s">
        <v>282</v>
      </c>
    </row>
    <row r="13" spans="1:11" ht="75" customHeight="1" x14ac:dyDescent="0.2">
      <c r="A13" s="1">
        <v>1</v>
      </c>
      <c r="B13" s="50"/>
      <c r="C13" s="52" t="s">
        <v>142</v>
      </c>
      <c r="D13" s="15" t="str">
        <f t="shared" ref="D13:D22" si="0">IF(F13&lt;&gt;0,$F$6,"")</f>
        <v/>
      </c>
      <c r="E13" s="15" t="str">
        <f>IF(F13&gt;0,"D",IF(F13&lt;0,"C",""))</f>
        <v/>
      </c>
      <c r="F13" s="46"/>
      <c r="G13" s="63"/>
      <c r="H13" s="47"/>
      <c r="I13" s="48"/>
      <c r="J13" s="49"/>
      <c r="K13" s="48"/>
    </row>
    <row r="14" spans="1:11" ht="75" customHeight="1" x14ac:dyDescent="0.2">
      <c r="A14" s="1">
        <v>2</v>
      </c>
      <c r="B14" s="50"/>
      <c r="C14" s="52" t="s">
        <v>142</v>
      </c>
      <c r="D14" s="15" t="str">
        <f t="shared" si="0"/>
        <v/>
      </c>
      <c r="E14" s="15" t="str">
        <f>IF(F14&gt;0,"D",IF(F14&lt;0,"C",""))</f>
        <v/>
      </c>
      <c r="F14" s="46"/>
      <c r="G14" s="63"/>
      <c r="H14" s="47"/>
      <c r="I14" s="48"/>
      <c r="J14" s="49"/>
      <c r="K14" s="48"/>
    </row>
    <row r="15" spans="1:11" ht="75" customHeight="1" x14ac:dyDescent="0.2">
      <c r="A15" s="1">
        <v>3</v>
      </c>
      <c r="B15" s="50"/>
      <c r="C15" s="52" t="s">
        <v>142</v>
      </c>
      <c r="D15" s="15" t="str">
        <f t="shared" si="0"/>
        <v/>
      </c>
      <c r="E15" s="15" t="str">
        <f>IF(F15&gt;0,"D",IF(F15&lt;0,"C",""))</f>
        <v/>
      </c>
      <c r="F15" s="46"/>
      <c r="G15" s="63"/>
      <c r="H15" s="47"/>
      <c r="I15" s="48"/>
      <c r="J15" s="49"/>
      <c r="K15" s="48"/>
    </row>
    <row r="16" spans="1:11" ht="75" customHeight="1" x14ac:dyDescent="0.2">
      <c r="A16" s="1">
        <v>4</v>
      </c>
      <c r="B16" s="50"/>
      <c r="C16" s="52" t="s">
        <v>142</v>
      </c>
      <c r="D16" s="15" t="str">
        <f t="shared" si="0"/>
        <v/>
      </c>
      <c r="E16" s="15" t="str">
        <f t="shared" ref="E16:E22" si="1">IF(F16&gt;0,"D",IF(F16&lt;0,"C",""))</f>
        <v/>
      </c>
      <c r="F16" s="46"/>
      <c r="G16" s="63"/>
      <c r="H16" s="47"/>
      <c r="I16" s="48"/>
      <c r="J16" s="49"/>
      <c r="K16" s="48"/>
    </row>
    <row r="17" spans="1:11" ht="75" customHeight="1" x14ac:dyDescent="0.2">
      <c r="A17" s="1">
        <v>5</v>
      </c>
      <c r="B17" s="50"/>
      <c r="C17" s="52" t="s">
        <v>142</v>
      </c>
      <c r="D17" s="15" t="str">
        <f t="shared" si="0"/>
        <v/>
      </c>
      <c r="E17" s="15" t="str">
        <f t="shared" si="1"/>
        <v/>
      </c>
      <c r="F17" s="46"/>
      <c r="G17" s="63"/>
      <c r="H17" s="47"/>
      <c r="I17" s="48"/>
      <c r="J17" s="49"/>
      <c r="K17" s="48"/>
    </row>
    <row r="18" spans="1:11" ht="75" customHeight="1" x14ac:dyDescent="0.2">
      <c r="A18" s="1">
        <v>6</v>
      </c>
      <c r="B18" s="50"/>
      <c r="C18" s="52" t="s">
        <v>142</v>
      </c>
      <c r="D18" s="15" t="str">
        <f t="shared" si="0"/>
        <v/>
      </c>
      <c r="E18" s="15" t="str">
        <f t="shared" si="1"/>
        <v/>
      </c>
      <c r="F18" s="46"/>
      <c r="G18" s="63"/>
      <c r="H18" s="47"/>
      <c r="I18" s="48"/>
      <c r="J18" s="49"/>
      <c r="K18" s="48"/>
    </row>
    <row r="19" spans="1:11" ht="75" customHeight="1" x14ac:dyDescent="0.2">
      <c r="A19" s="1">
        <v>7</v>
      </c>
      <c r="B19" s="50"/>
      <c r="C19" s="52" t="s">
        <v>142</v>
      </c>
      <c r="D19" s="15" t="str">
        <f t="shared" si="0"/>
        <v/>
      </c>
      <c r="E19" s="15" t="str">
        <f t="shared" si="1"/>
        <v/>
      </c>
      <c r="F19" s="46"/>
      <c r="G19" s="63"/>
      <c r="H19" s="47"/>
      <c r="I19" s="48"/>
      <c r="J19" s="49"/>
      <c r="K19" s="48"/>
    </row>
    <row r="20" spans="1:11" ht="75" customHeight="1" x14ac:dyDescent="0.2">
      <c r="A20" s="1">
        <v>8</v>
      </c>
      <c r="B20" s="50"/>
      <c r="C20" s="52" t="s">
        <v>142</v>
      </c>
      <c r="D20" s="15" t="str">
        <f t="shared" si="0"/>
        <v/>
      </c>
      <c r="E20" s="15" t="str">
        <f t="shared" si="1"/>
        <v/>
      </c>
      <c r="F20" s="46"/>
      <c r="G20" s="63"/>
      <c r="H20" s="47"/>
      <c r="I20" s="48"/>
      <c r="J20" s="49"/>
      <c r="K20" s="48"/>
    </row>
    <row r="21" spans="1:11" ht="75" customHeight="1" x14ac:dyDescent="0.2">
      <c r="A21" s="1">
        <v>9</v>
      </c>
      <c r="B21" s="50"/>
      <c r="C21" s="52" t="s">
        <v>142</v>
      </c>
      <c r="D21" s="15" t="str">
        <f t="shared" si="0"/>
        <v/>
      </c>
      <c r="E21" s="15" t="str">
        <f t="shared" si="1"/>
        <v/>
      </c>
      <c r="F21" s="46"/>
      <c r="G21" s="63"/>
      <c r="H21" s="47"/>
      <c r="I21" s="48"/>
      <c r="J21" s="49"/>
      <c r="K21" s="48"/>
    </row>
    <row r="22" spans="1:11" ht="75" customHeight="1" x14ac:dyDescent="0.2">
      <c r="A22" s="1">
        <v>10</v>
      </c>
      <c r="B22" s="50"/>
      <c r="C22" s="52" t="s">
        <v>142</v>
      </c>
      <c r="D22" s="15" t="str">
        <f t="shared" si="0"/>
        <v/>
      </c>
      <c r="E22" s="15" t="str">
        <f t="shared" si="1"/>
        <v/>
      </c>
      <c r="F22" s="46"/>
      <c r="G22" s="63"/>
      <c r="H22" s="47"/>
      <c r="I22" s="48"/>
      <c r="J22" s="49"/>
      <c r="K22" s="48"/>
    </row>
    <row r="23" spans="1:11" ht="31.5" customHeight="1" x14ac:dyDescent="0.25">
      <c r="B23" s="72" t="s">
        <v>143</v>
      </c>
      <c r="C23" s="28"/>
      <c r="D23" s="23"/>
      <c r="E23" s="23"/>
      <c r="F23" s="116">
        <f>SUM(F13:F22)+SUM('CC Expense Form Pg 2'!F13:F22)+SUM('CC Expense Form Pg 3'!F13:F22)</f>
        <v>0</v>
      </c>
      <c r="G23" s="59"/>
      <c r="H23" s="8"/>
      <c r="I23" s="19"/>
      <c r="J23" s="8"/>
      <c r="K23" s="19"/>
    </row>
    <row r="24" spans="1:11" s="9" customFormat="1" ht="18" customHeight="1" x14ac:dyDescent="0.2">
      <c r="B24" s="53"/>
      <c r="C24" s="53"/>
      <c r="D24" s="10"/>
      <c r="E24" s="10"/>
      <c r="F24" s="54"/>
      <c r="G24" s="59"/>
      <c r="H24" s="19"/>
      <c r="I24" s="19"/>
      <c r="J24" s="19"/>
      <c r="K24" s="19"/>
    </row>
    <row r="25" spans="1:11" s="9" customFormat="1" ht="18" customHeight="1" x14ac:dyDescent="0.3">
      <c r="B25" s="67" t="s">
        <v>269</v>
      </c>
      <c r="C25" s="68"/>
      <c r="D25" s="10"/>
      <c r="E25" s="10"/>
      <c r="F25" s="69"/>
      <c r="G25" s="59"/>
      <c r="H25" s="117" t="s">
        <v>270</v>
      </c>
      <c r="I25" s="118"/>
      <c r="J25" s="19"/>
      <c r="K25" s="19"/>
    </row>
    <row r="26" spans="1:11" s="9" customFormat="1" ht="27" customHeight="1" x14ac:dyDescent="0.3">
      <c r="B26" s="119"/>
      <c r="C26" s="120"/>
      <c r="D26" s="121"/>
      <c r="E26" s="10"/>
      <c r="F26" s="74"/>
      <c r="G26" s="59"/>
      <c r="H26" s="46"/>
      <c r="I26" s="74"/>
      <c r="J26" s="19"/>
      <c r="K26" s="19"/>
    </row>
    <row r="27" spans="1:11" s="70" customFormat="1" ht="27.95" customHeight="1" x14ac:dyDescent="0.3">
      <c r="B27" s="122" t="s">
        <v>271</v>
      </c>
      <c r="C27" s="123"/>
      <c r="D27" s="124"/>
      <c r="E27" s="66"/>
      <c r="F27" s="75" t="s">
        <v>273</v>
      </c>
      <c r="G27" s="65"/>
      <c r="H27" s="71" t="s">
        <v>271</v>
      </c>
      <c r="I27" s="75" t="s">
        <v>273</v>
      </c>
      <c r="J27" s="64"/>
      <c r="K27" s="64"/>
    </row>
    <row r="28" spans="1:11" s="9" customFormat="1" ht="54.95" customHeight="1" x14ac:dyDescent="0.2">
      <c r="B28" s="77"/>
      <c r="C28" s="53"/>
      <c r="D28" s="10"/>
      <c r="E28" s="10"/>
      <c r="F28" s="73"/>
      <c r="G28" s="59"/>
      <c r="H28" s="76"/>
      <c r="I28" s="73"/>
      <c r="J28" s="19"/>
      <c r="K28" s="19"/>
    </row>
    <row r="29" spans="1:11" s="9" customFormat="1" ht="22.5" customHeight="1" x14ac:dyDescent="0.3">
      <c r="B29" s="125" t="s">
        <v>272</v>
      </c>
      <c r="C29" s="125"/>
      <c r="D29" s="126"/>
      <c r="E29" s="55"/>
      <c r="F29" s="56" t="s">
        <v>0</v>
      </c>
      <c r="G29" s="60"/>
      <c r="H29" s="56" t="s">
        <v>272</v>
      </c>
      <c r="I29" s="56" t="s">
        <v>0</v>
      </c>
      <c r="J29" s="19"/>
      <c r="K29" s="19"/>
    </row>
    <row r="30" spans="1:11" s="9" customFormat="1" ht="20.25" customHeight="1" x14ac:dyDescent="0.2">
      <c r="B30" s="10"/>
      <c r="C30" s="10"/>
      <c r="D30" s="10"/>
      <c r="E30" s="10"/>
      <c r="F30" s="10"/>
      <c r="G30" s="61"/>
      <c r="H30" s="10"/>
      <c r="I30" s="11"/>
      <c r="J30" s="19"/>
      <c r="K30" s="11"/>
    </row>
    <row r="31" spans="1:11" s="9" customFormat="1" ht="25.5" x14ac:dyDescent="0.35">
      <c r="B31" s="12" t="s">
        <v>1</v>
      </c>
      <c r="C31" s="12"/>
      <c r="D31" s="13"/>
      <c r="E31" s="13"/>
      <c r="G31" s="62"/>
      <c r="J31" s="19"/>
    </row>
    <row r="32" spans="1:11" s="9" customFormat="1" x14ac:dyDescent="0.2">
      <c r="B32" s="14"/>
      <c r="C32" s="14"/>
      <c r="G32" s="62"/>
      <c r="J32" s="19"/>
    </row>
    <row r="33" spans="2:11" s="78" customFormat="1" ht="18" x14ac:dyDescent="0.25">
      <c r="B33" s="79" t="s">
        <v>3</v>
      </c>
      <c r="C33" s="79"/>
      <c r="G33" s="80"/>
    </row>
    <row r="34" spans="2:11" s="78" customFormat="1" ht="18" x14ac:dyDescent="0.25">
      <c r="B34" s="81" t="s">
        <v>70</v>
      </c>
      <c r="C34" s="81"/>
      <c r="G34" s="80"/>
    </row>
    <row r="35" spans="2:11" s="82" customFormat="1" ht="18" x14ac:dyDescent="0.25">
      <c r="B35" s="81" t="s">
        <v>277</v>
      </c>
      <c r="C35" s="81"/>
      <c r="D35" s="83"/>
      <c r="E35" s="83"/>
      <c r="F35" s="83"/>
      <c r="G35" s="84"/>
      <c r="H35" s="83"/>
      <c r="J35" s="83"/>
    </row>
    <row r="36" spans="2:11" s="78" customFormat="1" ht="18" x14ac:dyDescent="0.25">
      <c r="B36" s="81" t="s">
        <v>281</v>
      </c>
      <c r="C36" s="81"/>
      <c r="D36" s="81"/>
      <c r="E36" s="81"/>
      <c r="F36" s="81"/>
      <c r="G36" s="85"/>
      <c r="H36" s="81"/>
      <c r="J36" s="81"/>
    </row>
    <row r="37" spans="2:11" s="82" customFormat="1" ht="18" x14ac:dyDescent="0.25">
      <c r="B37" s="86" t="s">
        <v>278</v>
      </c>
      <c r="C37" s="86"/>
      <c r="D37" s="86"/>
      <c r="E37" s="86"/>
      <c r="F37" s="86"/>
      <c r="G37" s="87"/>
      <c r="H37" s="86"/>
      <c r="I37" s="86"/>
      <c r="J37" s="86"/>
      <c r="K37" s="86"/>
    </row>
    <row r="38" spans="2:11" s="82" customFormat="1" ht="27.75" hidden="1" customHeight="1" x14ac:dyDescent="0.25">
      <c r="B38" s="86"/>
      <c r="C38" s="86"/>
      <c r="D38" s="86"/>
      <c r="E38" s="86"/>
      <c r="F38" s="86"/>
      <c r="G38" s="85"/>
      <c r="H38" s="86"/>
      <c r="I38" s="81"/>
      <c r="J38" s="81"/>
      <c r="K38" s="81"/>
    </row>
    <row r="39" spans="2:11" s="88" customFormat="1" ht="18" x14ac:dyDescent="0.25">
      <c r="B39" s="89" t="s">
        <v>279</v>
      </c>
      <c r="C39" s="89"/>
      <c r="D39" s="90"/>
      <c r="E39" s="90"/>
      <c r="F39" s="90"/>
      <c r="G39" s="91"/>
      <c r="H39" s="90"/>
      <c r="I39" s="78"/>
      <c r="J39" s="90"/>
      <c r="K39" s="78"/>
    </row>
    <row r="40" spans="2:11" s="88" customFormat="1" ht="18" x14ac:dyDescent="0.25">
      <c r="B40" s="92" t="s">
        <v>280</v>
      </c>
      <c r="C40" s="92"/>
      <c r="D40" s="93"/>
      <c r="E40" s="93"/>
      <c r="F40" s="93"/>
      <c r="G40" s="94"/>
      <c r="H40" s="93"/>
      <c r="I40" s="78"/>
      <c r="J40" s="90"/>
      <c r="K40" s="78"/>
    </row>
    <row r="42" spans="2:11" x14ac:dyDescent="0.2">
      <c r="B42" s="112" t="s">
        <v>291</v>
      </c>
    </row>
  </sheetData>
  <sheetProtection algorithmName="SHA-512" hashValue="FJMB9lASzNWkMEYBpKIJhx98TYFmqbX/MoFSRkTlHUk/kz2NFBWfpjYylrN74ATRxKl12fgDAcO4TZr8T9Bo3w==" saltValue="qg0GLrK3Wb4dwdvBKRv80w==" spinCount="100000" sheet="1" objects="1" scenarios="1"/>
  <mergeCells count="6">
    <mergeCell ref="H25:I25"/>
    <mergeCell ref="B26:D26"/>
    <mergeCell ref="B27:D27"/>
    <mergeCell ref="B29:D29"/>
    <mergeCell ref="H5:I5"/>
    <mergeCell ref="B12:C12"/>
  </mergeCells>
  <dataValidations count="2">
    <dataValidation allowBlank="1" showInputMessage="1" showErrorMessage="1" prompt="Select the cell to the left to activate the drop down menu." sqref="C13:C22"/>
    <dataValidation type="whole" allowBlank="1" showInputMessage="1" showErrorMessage="1" sqref="I13:I22">
      <formula1>1</formula1>
      <formula2>99999</formula2>
    </dataValidation>
  </dataValidations>
  <printOptions horizontalCentered="1"/>
  <pageMargins left="0" right="0" top="0.25" bottom="0.25" header="0.17" footer="0.21"/>
  <pageSetup scale="44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'TABLES - TUF USE ONLY'!$D$16:$D$120</xm:f>
          </x14:formula1>
          <xm:sqref>B13:B22</xm:sqref>
        </x14:dataValidation>
        <x14:dataValidation type="list" allowBlank="1" showInputMessage="1" showErrorMessage="1">
          <x14:formula1>
            <xm:f>'TABLES - TUF USE ONLY'!$A$1:$A$2</xm:f>
          </x14:formula1>
          <xm:sqref>K13:K22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5"/>
  <sheetViews>
    <sheetView showGridLines="0" zoomScale="85" zoomScaleNormal="85" workbookViewId="0">
      <selection activeCell="B13" sqref="B13"/>
    </sheetView>
  </sheetViews>
  <sheetFormatPr defaultColWidth="9.140625" defaultRowHeight="12.75" x14ac:dyDescent="0.2"/>
  <cols>
    <col min="1" max="1" width="3" style="1" bestFit="1" customWidth="1"/>
    <col min="2" max="2" width="61.85546875" style="1" customWidth="1"/>
    <col min="3" max="3" width="2.28515625" style="1" hidden="1" customWidth="1"/>
    <col min="4" max="4" width="10.7109375" style="1" hidden="1" customWidth="1"/>
    <col min="5" max="5" width="9.5703125" style="1" hidden="1" customWidth="1"/>
    <col min="6" max="6" width="18.7109375" style="1" customWidth="1"/>
    <col min="7" max="7" width="2.5703125" style="62" customWidth="1"/>
    <col min="8" max="8" width="62.28515625" style="1" customWidth="1"/>
    <col min="9" max="9" width="18.7109375" style="9" customWidth="1"/>
    <col min="10" max="10" width="49.85546875" style="1" customWidth="1"/>
    <col min="11" max="11" width="17.5703125" style="9" customWidth="1"/>
    <col min="12" max="16384" width="9.140625" style="1"/>
  </cols>
  <sheetData>
    <row r="1" spans="1:11" ht="18" x14ac:dyDescent="0.25">
      <c r="B1" s="2"/>
      <c r="C1" s="2"/>
      <c r="D1" s="3"/>
      <c r="E1" s="3"/>
      <c r="G1" s="57"/>
      <c r="H1" s="3"/>
      <c r="J1" s="3"/>
    </row>
    <row r="2" spans="1:11" ht="18" x14ac:dyDescent="0.25">
      <c r="B2" s="2"/>
      <c r="C2" s="2"/>
      <c r="D2" s="3"/>
      <c r="E2" s="3"/>
      <c r="G2" s="57"/>
      <c r="H2" s="3"/>
      <c r="J2" s="3"/>
    </row>
    <row r="3" spans="1:11" ht="35.25" customHeight="1" x14ac:dyDescent="0.2">
      <c r="B3" s="103" t="s">
        <v>287</v>
      </c>
      <c r="C3" s="4"/>
      <c r="D3" s="3"/>
      <c r="E3" s="3"/>
      <c r="G3" s="57"/>
    </row>
    <row r="4" spans="1:11" ht="18" x14ac:dyDescent="0.25">
      <c r="B4" s="5"/>
      <c r="C4" s="5"/>
      <c r="D4" s="3"/>
      <c r="E4" s="3"/>
      <c r="G4" s="57"/>
    </row>
    <row r="5" spans="1:11" ht="18.75" thickBot="1" x14ac:dyDescent="0.3">
      <c r="B5" s="140" t="s">
        <v>2</v>
      </c>
      <c r="C5" s="33"/>
      <c r="D5" s="34"/>
      <c r="E5" s="34"/>
      <c r="F5" s="35"/>
      <c r="G5" s="58"/>
      <c r="H5" s="127"/>
      <c r="I5" s="127"/>
      <c r="K5" s="1"/>
    </row>
    <row r="6" spans="1:11" ht="18.75" thickBot="1" x14ac:dyDescent="0.3">
      <c r="B6" s="36" t="s">
        <v>73</v>
      </c>
      <c r="C6" s="37"/>
      <c r="D6" s="38"/>
      <c r="E6" s="39"/>
      <c r="F6" s="40" t="str">
        <f>IF('CC Expense Form Pg 1'!F6&gt;0,'CC Expense Form Pg 1'!F6,"")</f>
        <v/>
      </c>
      <c r="G6" s="58"/>
      <c r="H6" s="6"/>
      <c r="I6" s="18"/>
      <c r="J6" s="6"/>
      <c r="K6" s="18"/>
    </row>
    <row r="7" spans="1:11" ht="18.75" thickBot="1" x14ac:dyDescent="0.3">
      <c r="B7" s="41" t="s">
        <v>5</v>
      </c>
      <c r="C7" s="42"/>
      <c r="D7" s="43"/>
      <c r="E7" s="43"/>
      <c r="F7" s="111" t="str">
        <f>IF('CC Expense Form Pg 1'!F7&gt;0,'CC Expense Form Pg 1'!F7,"")</f>
        <v/>
      </c>
      <c r="G7" s="58"/>
      <c r="H7" s="110"/>
      <c r="I7" s="18"/>
      <c r="J7" s="7"/>
      <c r="K7" s="18"/>
    </row>
    <row r="8" spans="1:11" ht="18" x14ac:dyDescent="0.25">
      <c r="B8" s="37"/>
      <c r="C8" s="37"/>
      <c r="D8" s="95"/>
      <c r="E8" s="95"/>
      <c r="F8" s="96"/>
      <c r="G8" s="58"/>
      <c r="H8" s="7"/>
      <c r="I8" s="18"/>
      <c r="J8" s="7"/>
      <c r="K8" s="18"/>
    </row>
    <row r="9" spans="1:11" ht="15" x14ac:dyDescent="0.2">
      <c r="B9" s="8"/>
      <c r="C9" s="8"/>
      <c r="D9" s="8"/>
      <c r="E9" s="8"/>
      <c r="F9" s="8"/>
      <c r="G9" s="59"/>
      <c r="H9" s="6"/>
      <c r="I9" s="18"/>
      <c r="J9" s="6"/>
      <c r="K9" s="18"/>
    </row>
    <row r="10" spans="1:11" s="97" customFormat="1" ht="19.5" x14ac:dyDescent="0.25">
      <c r="B10" s="98" t="s">
        <v>68</v>
      </c>
      <c r="C10" s="98"/>
      <c r="D10" s="98"/>
      <c r="E10" s="98"/>
      <c r="F10" s="98"/>
      <c r="G10" s="99"/>
      <c r="H10" s="98"/>
      <c r="I10" s="100"/>
      <c r="J10" s="98"/>
      <c r="K10" s="100"/>
    </row>
    <row r="11" spans="1:11" s="97" customFormat="1" ht="19.5" x14ac:dyDescent="0.25">
      <c r="B11" s="101" t="s">
        <v>69</v>
      </c>
      <c r="C11" s="101"/>
      <c r="D11" s="101"/>
      <c r="E11" s="101"/>
      <c r="F11" s="101"/>
      <c r="G11" s="102"/>
      <c r="H11" s="101"/>
      <c r="I11" s="101"/>
      <c r="J11" s="101"/>
      <c r="K11" s="101"/>
    </row>
    <row r="12" spans="1:11" ht="128.25" customHeight="1" x14ac:dyDescent="0.25">
      <c r="B12" s="128" t="s">
        <v>276</v>
      </c>
      <c r="C12" s="129"/>
      <c r="D12" s="30" t="s">
        <v>0</v>
      </c>
      <c r="E12" s="30" t="s">
        <v>6</v>
      </c>
      <c r="F12" s="29" t="s">
        <v>275</v>
      </c>
      <c r="G12" s="109"/>
      <c r="H12" s="29" t="s">
        <v>284</v>
      </c>
      <c r="I12" s="31" t="s">
        <v>144</v>
      </c>
      <c r="J12" s="32" t="s">
        <v>283</v>
      </c>
      <c r="K12" s="31" t="s">
        <v>282</v>
      </c>
    </row>
    <row r="13" spans="1:11" ht="75" customHeight="1" x14ac:dyDescent="0.2">
      <c r="A13" s="1">
        <v>11</v>
      </c>
      <c r="B13" s="50"/>
      <c r="C13" s="52" t="s">
        <v>142</v>
      </c>
      <c r="D13" s="15" t="str">
        <f t="shared" ref="D13" si="0">IF(F13&lt;&gt;0,$F$6,"")</f>
        <v/>
      </c>
      <c r="E13" s="15" t="str">
        <f>IF(F13&gt;0,"D",IF(F13&lt;0,"C",""))</f>
        <v/>
      </c>
      <c r="F13" s="46"/>
      <c r="G13" s="63"/>
      <c r="H13" s="47"/>
      <c r="I13" s="48"/>
      <c r="J13" s="49"/>
      <c r="K13" s="48"/>
    </row>
    <row r="14" spans="1:11" ht="75" customHeight="1" x14ac:dyDescent="0.2">
      <c r="A14" s="1">
        <v>12</v>
      </c>
      <c r="B14" s="50"/>
      <c r="C14" s="52" t="s">
        <v>142</v>
      </c>
      <c r="D14" s="15" t="str">
        <f t="shared" ref="D13:D22" si="1">IF(F14&lt;&gt;0,$F$6,"")</f>
        <v/>
      </c>
      <c r="E14" s="15" t="str">
        <f>IF(F14&gt;0,"D",IF(F14&lt;0,"C",""))</f>
        <v/>
      </c>
      <c r="F14" s="46"/>
      <c r="G14" s="63"/>
      <c r="H14" s="47"/>
      <c r="I14" s="114"/>
      <c r="J14" s="113"/>
      <c r="K14" s="115"/>
    </row>
    <row r="15" spans="1:11" ht="75" customHeight="1" x14ac:dyDescent="0.2">
      <c r="A15" s="1">
        <v>13</v>
      </c>
      <c r="B15" s="50"/>
      <c r="C15" s="52" t="s">
        <v>142</v>
      </c>
      <c r="D15" s="15" t="str">
        <f t="shared" si="1"/>
        <v/>
      </c>
      <c r="E15" s="15" t="str">
        <f>IF(F15&gt;0,"D",IF(F15&lt;0,"C",""))</f>
        <v/>
      </c>
      <c r="F15" s="46"/>
      <c r="G15" s="63"/>
      <c r="H15" s="47"/>
      <c r="I15" s="114"/>
      <c r="J15" s="113"/>
      <c r="K15" s="115"/>
    </row>
    <row r="16" spans="1:11" ht="75" customHeight="1" x14ac:dyDescent="0.2">
      <c r="A16" s="1">
        <v>14</v>
      </c>
      <c r="B16" s="50"/>
      <c r="C16" s="52" t="s">
        <v>142</v>
      </c>
      <c r="D16" s="15" t="str">
        <f t="shared" si="1"/>
        <v/>
      </c>
      <c r="E16" s="15" t="str">
        <f t="shared" ref="E16:E22" si="2">IF(F16&gt;0,"D",IF(F16&lt;0,"C",""))</f>
        <v/>
      </c>
      <c r="F16" s="46"/>
      <c r="G16" s="63"/>
      <c r="H16" s="47"/>
      <c r="I16" s="114"/>
      <c r="J16" s="113"/>
      <c r="K16" s="115"/>
    </row>
    <row r="17" spans="1:11" ht="75" customHeight="1" x14ac:dyDescent="0.2">
      <c r="A17" s="1">
        <v>15</v>
      </c>
      <c r="B17" s="50"/>
      <c r="C17" s="52" t="s">
        <v>142</v>
      </c>
      <c r="D17" s="15" t="str">
        <f t="shared" si="1"/>
        <v/>
      </c>
      <c r="E17" s="15" t="str">
        <f t="shared" si="2"/>
        <v/>
      </c>
      <c r="F17" s="46"/>
      <c r="G17" s="63"/>
      <c r="H17" s="47"/>
      <c r="I17" s="114"/>
      <c r="J17" s="113"/>
      <c r="K17" s="115"/>
    </row>
    <row r="18" spans="1:11" ht="75" customHeight="1" x14ac:dyDescent="0.2">
      <c r="A18" s="1">
        <v>16</v>
      </c>
      <c r="B18" s="50"/>
      <c r="C18" s="52" t="s">
        <v>142</v>
      </c>
      <c r="D18" s="15" t="str">
        <f t="shared" si="1"/>
        <v/>
      </c>
      <c r="E18" s="15" t="str">
        <f t="shared" si="2"/>
        <v/>
      </c>
      <c r="F18" s="46"/>
      <c r="G18" s="63"/>
      <c r="H18" s="47"/>
      <c r="I18" s="114"/>
      <c r="J18" s="113"/>
      <c r="K18" s="115"/>
    </row>
    <row r="19" spans="1:11" ht="75" customHeight="1" x14ac:dyDescent="0.2">
      <c r="A19" s="1">
        <v>17</v>
      </c>
      <c r="B19" s="50"/>
      <c r="C19" s="52" t="s">
        <v>142</v>
      </c>
      <c r="D19" s="15" t="str">
        <f t="shared" si="1"/>
        <v/>
      </c>
      <c r="E19" s="15" t="str">
        <f t="shared" si="2"/>
        <v/>
      </c>
      <c r="F19" s="46"/>
      <c r="G19" s="63"/>
      <c r="H19" s="47"/>
      <c r="I19" s="114"/>
      <c r="J19" s="113"/>
      <c r="K19" s="115"/>
    </row>
    <row r="20" spans="1:11" ht="75" customHeight="1" x14ac:dyDescent="0.2">
      <c r="A20" s="1">
        <v>18</v>
      </c>
      <c r="B20" s="50"/>
      <c r="C20" s="52" t="s">
        <v>142</v>
      </c>
      <c r="D20" s="15" t="str">
        <f t="shared" si="1"/>
        <v/>
      </c>
      <c r="E20" s="15" t="str">
        <f t="shared" si="2"/>
        <v/>
      </c>
      <c r="F20" s="46"/>
      <c r="G20" s="63"/>
      <c r="H20" s="47"/>
      <c r="I20" s="114"/>
      <c r="J20" s="113"/>
      <c r="K20" s="115"/>
    </row>
    <row r="21" spans="1:11" ht="75" customHeight="1" x14ac:dyDescent="0.2">
      <c r="A21" s="1">
        <v>19</v>
      </c>
      <c r="B21" s="50"/>
      <c r="C21" s="52" t="s">
        <v>142</v>
      </c>
      <c r="D21" s="15" t="str">
        <f t="shared" si="1"/>
        <v/>
      </c>
      <c r="E21" s="15" t="str">
        <f t="shared" si="2"/>
        <v/>
      </c>
      <c r="F21" s="46"/>
      <c r="G21" s="63"/>
      <c r="H21" s="47"/>
      <c r="I21" s="114"/>
      <c r="J21" s="113"/>
      <c r="K21" s="115"/>
    </row>
    <row r="22" spans="1:11" ht="75" customHeight="1" x14ac:dyDescent="0.2">
      <c r="A22" s="1">
        <v>20</v>
      </c>
      <c r="B22" s="50"/>
      <c r="C22" s="52" t="s">
        <v>142</v>
      </c>
      <c r="D22" s="15" t="str">
        <f t="shared" si="1"/>
        <v/>
      </c>
      <c r="E22" s="15" t="str">
        <f t="shared" si="2"/>
        <v/>
      </c>
      <c r="F22" s="46"/>
      <c r="G22" s="63"/>
      <c r="H22" s="47"/>
      <c r="I22" s="114"/>
      <c r="J22" s="113"/>
      <c r="K22" s="115"/>
    </row>
    <row r="25" spans="1:11" x14ac:dyDescent="0.2">
      <c r="B25" s="112" t="s">
        <v>291</v>
      </c>
    </row>
  </sheetData>
  <sheetProtection algorithmName="SHA-512" hashValue="m61hmu9w2BwJKywy91qg97bA89gY1TZ0hEoNvqCkGJfr0knug93mWZfnGY6HdF6dCV5q/kh/gwEr2lVj3onJ3Q==" saltValue="uC/eLBgO8NYchM95zfOZ2A==" spinCount="100000" sheet="1" objects="1" scenarios="1"/>
  <mergeCells count="2">
    <mergeCell ref="H5:I5"/>
    <mergeCell ref="B12:C12"/>
  </mergeCells>
  <dataValidations count="2">
    <dataValidation type="whole" allowBlank="1" showInputMessage="1" showErrorMessage="1" sqref="I13:I22">
      <formula1>1</formula1>
      <formula2>99999</formula2>
    </dataValidation>
    <dataValidation allowBlank="1" showInputMessage="1" showErrorMessage="1" prompt="Select the cell to the left to activate the drop down menu." sqref="C13:C22"/>
  </dataValidations>
  <printOptions horizontalCentered="1"/>
  <pageMargins left="0" right="0" top="0.25" bottom="0.25" header="0.17" footer="0.31"/>
  <pageSetup scale="4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'TABLES - TUF USE ONLY'!$A$1:$A$2</xm:f>
          </x14:formula1>
          <xm:sqref>K13:K22</xm:sqref>
        </x14:dataValidation>
        <x14:dataValidation type="list" allowBlank="1" showInputMessage="1" showErrorMessage="1">
          <x14:formula1>
            <xm:f>'TABLES - TUF USE ONLY'!$D$16:$D$120</xm:f>
          </x14:formula1>
          <xm:sqref>B13:B22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25"/>
  <sheetViews>
    <sheetView showGridLines="0" zoomScale="85" zoomScaleNormal="85" workbookViewId="0">
      <selection activeCell="B13" sqref="B13"/>
    </sheetView>
  </sheetViews>
  <sheetFormatPr defaultColWidth="9.140625" defaultRowHeight="12.75" x14ac:dyDescent="0.2"/>
  <cols>
    <col min="1" max="1" width="3" style="1" bestFit="1" customWidth="1"/>
    <col min="2" max="2" width="61.85546875" style="1" customWidth="1"/>
    <col min="3" max="3" width="2.28515625" style="1" hidden="1" customWidth="1"/>
    <col min="4" max="4" width="10.7109375" style="1" hidden="1" customWidth="1"/>
    <col min="5" max="5" width="5.140625" style="1" hidden="1" customWidth="1"/>
    <col min="6" max="6" width="18.7109375" style="1" customWidth="1"/>
    <col min="7" max="7" width="2.5703125" style="62" customWidth="1"/>
    <col min="8" max="8" width="62.28515625" style="1" customWidth="1"/>
    <col min="9" max="9" width="18.7109375" style="9" customWidth="1"/>
    <col min="10" max="10" width="49.85546875" style="1" customWidth="1"/>
    <col min="11" max="11" width="17.5703125" style="9" customWidth="1"/>
    <col min="12" max="16384" width="9.140625" style="1"/>
  </cols>
  <sheetData>
    <row r="1" spans="1:11" ht="18" x14ac:dyDescent="0.25">
      <c r="B1" s="2"/>
      <c r="C1" s="2"/>
      <c r="D1" s="3"/>
      <c r="E1" s="3"/>
      <c r="G1" s="57"/>
      <c r="H1" s="3"/>
      <c r="J1" s="3"/>
    </row>
    <row r="2" spans="1:11" ht="18" x14ac:dyDescent="0.25">
      <c r="B2" s="2"/>
      <c r="C2" s="2"/>
      <c r="D2" s="3"/>
      <c r="E2" s="3"/>
      <c r="G2" s="57"/>
      <c r="H2" s="3"/>
      <c r="J2" s="3"/>
    </row>
    <row r="3" spans="1:11" ht="35.25" customHeight="1" x14ac:dyDescent="0.2">
      <c r="B3" s="103" t="s">
        <v>288</v>
      </c>
      <c r="C3" s="4"/>
      <c r="D3" s="3"/>
      <c r="E3" s="3"/>
      <c r="G3" s="57"/>
    </row>
    <row r="4" spans="1:11" ht="18" x14ac:dyDescent="0.25">
      <c r="B4" s="5"/>
      <c r="C4" s="5"/>
      <c r="D4" s="3"/>
      <c r="E4" s="3"/>
      <c r="G4" s="57"/>
    </row>
    <row r="5" spans="1:11" ht="18.75" thickBot="1" x14ac:dyDescent="0.3">
      <c r="B5" s="140" t="s">
        <v>2</v>
      </c>
      <c r="C5" s="33"/>
      <c r="D5" s="34"/>
      <c r="E5" s="34"/>
      <c r="F5" s="35"/>
      <c r="G5" s="58"/>
      <c r="H5" s="127"/>
      <c r="I5" s="127"/>
      <c r="K5" s="1"/>
    </row>
    <row r="6" spans="1:11" ht="18.75" thickBot="1" x14ac:dyDescent="0.3">
      <c r="B6" s="36" t="s">
        <v>73</v>
      </c>
      <c r="C6" s="37"/>
      <c r="D6" s="38"/>
      <c r="E6" s="39"/>
      <c r="F6" s="40" t="str">
        <f>IF('CC Expense Form Pg 1'!F6&gt;0,'CC Expense Form Pg 1'!F6,"")</f>
        <v/>
      </c>
      <c r="G6" s="58"/>
      <c r="H6" s="6"/>
      <c r="I6" s="18"/>
      <c r="J6" s="6"/>
      <c r="K6" s="18"/>
    </row>
    <row r="7" spans="1:11" ht="18.75" thickBot="1" x14ac:dyDescent="0.3">
      <c r="B7" s="41" t="s">
        <v>5</v>
      </c>
      <c r="C7" s="42"/>
      <c r="D7" s="43"/>
      <c r="E7" s="43"/>
      <c r="F7" s="111" t="str">
        <f>IF('CC Expense Form Pg 1'!F7&gt;0,'CC Expense Form Pg 1'!F7,"")</f>
        <v/>
      </c>
      <c r="G7" s="58"/>
      <c r="H7" s="110"/>
      <c r="I7" s="18"/>
      <c r="J7" s="7"/>
      <c r="K7" s="18"/>
    </row>
    <row r="8" spans="1:11" ht="18" x14ac:dyDescent="0.25">
      <c r="B8" s="37"/>
      <c r="C8" s="37"/>
      <c r="D8" s="95"/>
      <c r="E8" s="95"/>
      <c r="F8" s="96"/>
      <c r="G8" s="58"/>
      <c r="H8" s="7"/>
      <c r="I8" s="18"/>
      <c r="J8" s="7"/>
      <c r="K8" s="18"/>
    </row>
    <row r="9" spans="1:11" ht="15" x14ac:dyDescent="0.2">
      <c r="B9" s="8"/>
      <c r="C9" s="8"/>
      <c r="D9" s="8"/>
      <c r="E9" s="8"/>
      <c r="F9" s="8"/>
      <c r="G9" s="59"/>
      <c r="H9" s="6"/>
      <c r="I9" s="18"/>
      <c r="J9" s="6"/>
      <c r="K9" s="18"/>
    </row>
    <row r="10" spans="1:11" s="97" customFormat="1" ht="19.5" x14ac:dyDescent="0.25">
      <c r="B10" s="98" t="s">
        <v>68</v>
      </c>
      <c r="C10" s="98"/>
      <c r="D10" s="98"/>
      <c r="E10" s="98"/>
      <c r="F10" s="98"/>
      <c r="G10" s="99"/>
      <c r="H10" s="98"/>
      <c r="I10" s="100"/>
      <c r="J10" s="98"/>
      <c r="K10" s="100"/>
    </row>
    <row r="11" spans="1:11" s="97" customFormat="1" ht="19.5" x14ac:dyDescent="0.25">
      <c r="B11" s="101" t="s">
        <v>69</v>
      </c>
      <c r="C11" s="101"/>
      <c r="D11" s="101"/>
      <c r="E11" s="101"/>
      <c r="F11" s="101"/>
      <c r="G11" s="102"/>
      <c r="H11" s="101"/>
      <c r="I11" s="101"/>
      <c r="J11" s="101"/>
      <c r="K11" s="101"/>
    </row>
    <row r="12" spans="1:11" ht="128.25" customHeight="1" x14ac:dyDescent="0.25">
      <c r="B12" s="128" t="s">
        <v>276</v>
      </c>
      <c r="C12" s="129"/>
      <c r="D12" s="30" t="s">
        <v>0</v>
      </c>
      <c r="E12" s="30" t="s">
        <v>6</v>
      </c>
      <c r="F12" s="29" t="s">
        <v>275</v>
      </c>
      <c r="G12" s="109"/>
      <c r="H12" s="29" t="s">
        <v>284</v>
      </c>
      <c r="I12" s="31" t="s">
        <v>144</v>
      </c>
      <c r="J12" s="32" t="s">
        <v>283</v>
      </c>
      <c r="K12" s="31" t="s">
        <v>282</v>
      </c>
    </row>
    <row r="13" spans="1:11" ht="75" customHeight="1" x14ac:dyDescent="0.2">
      <c r="A13" s="1">
        <v>11</v>
      </c>
      <c r="B13" s="50"/>
      <c r="C13" s="52" t="s">
        <v>142</v>
      </c>
      <c r="D13" s="15" t="str">
        <f t="shared" ref="D13" si="0">IF(F13&lt;&gt;0,$F$6,"")</f>
        <v/>
      </c>
      <c r="E13" s="15" t="str">
        <f>IF(F13&gt;0,"D",IF(F13&lt;0,"C",""))</f>
        <v/>
      </c>
      <c r="F13" s="46"/>
      <c r="G13" s="63"/>
      <c r="H13" s="47"/>
      <c r="I13" s="48"/>
      <c r="J13" s="49"/>
      <c r="K13" s="48"/>
    </row>
    <row r="14" spans="1:11" ht="75" customHeight="1" x14ac:dyDescent="0.2">
      <c r="A14" s="1">
        <v>12</v>
      </c>
      <c r="B14" s="50"/>
      <c r="C14" s="52" t="s">
        <v>142</v>
      </c>
      <c r="D14" s="15" t="str">
        <f t="shared" ref="D13:D22" si="1">IF(F14&lt;&gt;0,$F$6,"")</f>
        <v/>
      </c>
      <c r="E14" s="15" t="str">
        <f t="shared" ref="E14:E22" si="2">IF(F14&gt;0,"D",IF(F14&lt;0,"C",""))</f>
        <v/>
      </c>
      <c r="F14" s="46"/>
      <c r="G14" s="63"/>
      <c r="H14" s="47"/>
      <c r="I14" s="114"/>
      <c r="J14" s="113"/>
      <c r="K14" s="115"/>
    </row>
    <row r="15" spans="1:11" ht="75" customHeight="1" x14ac:dyDescent="0.2">
      <c r="A15" s="1">
        <v>13</v>
      </c>
      <c r="B15" s="50"/>
      <c r="C15" s="52" t="s">
        <v>142</v>
      </c>
      <c r="D15" s="15" t="str">
        <f t="shared" si="1"/>
        <v/>
      </c>
      <c r="E15" s="15" t="str">
        <f t="shared" si="2"/>
        <v/>
      </c>
      <c r="F15" s="46"/>
      <c r="G15" s="63"/>
      <c r="H15" s="47"/>
      <c r="I15" s="114"/>
      <c r="J15" s="113"/>
      <c r="K15" s="115"/>
    </row>
    <row r="16" spans="1:11" ht="75" customHeight="1" x14ac:dyDescent="0.2">
      <c r="A16" s="1">
        <v>14</v>
      </c>
      <c r="B16" s="50"/>
      <c r="C16" s="52" t="s">
        <v>142</v>
      </c>
      <c r="D16" s="15" t="str">
        <f t="shared" si="1"/>
        <v/>
      </c>
      <c r="E16" s="15" t="str">
        <f t="shared" si="2"/>
        <v/>
      </c>
      <c r="F16" s="46"/>
      <c r="G16" s="63"/>
      <c r="H16" s="47"/>
      <c r="I16" s="114"/>
      <c r="J16" s="113"/>
      <c r="K16" s="115"/>
    </row>
    <row r="17" spans="1:11" ht="75" customHeight="1" x14ac:dyDescent="0.2">
      <c r="A17" s="1">
        <v>15</v>
      </c>
      <c r="B17" s="50"/>
      <c r="C17" s="52" t="s">
        <v>142</v>
      </c>
      <c r="D17" s="15" t="str">
        <f t="shared" si="1"/>
        <v/>
      </c>
      <c r="E17" s="15" t="str">
        <f t="shared" si="2"/>
        <v/>
      </c>
      <c r="F17" s="46"/>
      <c r="G17" s="63"/>
      <c r="H17" s="47"/>
      <c r="I17" s="114"/>
      <c r="J17" s="113"/>
      <c r="K17" s="115"/>
    </row>
    <row r="18" spans="1:11" ht="75" customHeight="1" x14ac:dyDescent="0.2">
      <c r="A18" s="1">
        <v>16</v>
      </c>
      <c r="B18" s="50"/>
      <c r="C18" s="52" t="s">
        <v>142</v>
      </c>
      <c r="D18" s="15" t="str">
        <f t="shared" si="1"/>
        <v/>
      </c>
      <c r="E18" s="15" t="str">
        <f t="shared" si="2"/>
        <v/>
      </c>
      <c r="F18" s="46"/>
      <c r="G18" s="63"/>
      <c r="H18" s="47"/>
      <c r="I18" s="114"/>
      <c r="J18" s="113"/>
      <c r="K18" s="115"/>
    </row>
    <row r="19" spans="1:11" ht="75" customHeight="1" x14ac:dyDescent="0.2">
      <c r="A19" s="1">
        <v>17</v>
      </c>
      <c r="B19" s="50"/>
      <c r="C19" s="52" t="s">
        <v>142</v>
      </c>
      <c r="D19" s="15" t="str">
        <f t="shared" si="1"/>
        <v/>
      </c>
      <c r="E19" s="15" t="str">
        <f t="shared" si="2"/>
        <v/>
      </c>
      <c r="F19" s="46"/>
      <c r="G19" s="63"/>
      <c r="H19" s="47"/>
      <c r="I19" s="114"/>
      <c r="J19" s="113"/>
      <c r="K19" s="115"/>
    </row>
    <row r="20" spans="1:11" ht="75" customHeight="1" x14ac:dyDescent="0.2">
      <c r="A20" s="1">
        <v>18</v>
      </c>
      <c r="B20" s="50"/>
      <c r="C20" s="52" t="s">
        <v>142</v>
      </c>
      <c r="D20" s="15" t="str">
        <f t="shared" si="1"/>
        <v/>
      </c>
      <c r="E20" s="15" t="str">
        <f t="shared" si="2"/>
        <v/>
      </c>
      <c r="F20" s="46"/>
      <c r="G20" s="63"/>
      <c r="H20" s="47"/>
      <c r="I20" s="114"/>
      <c r="J20" s="113"/>
      <c r="K20" s="115"/>
    </row>
    <row r="21" spans="1:11" ht="75" customHeight="1" x14ac:dyDescent="0.2">
      <c r="A21" s="1">
        <v>19</v>
      </c>
      <c r="B21" s="50"/>
      <c r="C21" s="52" t="s">
        <v>142</v>
      </c>
      <c r="D21" s="15" t="str">
        <f t="shared" si="1"/>
        <v/>
      </c>
      <c r="E21" s="15" t="str">
        <f t="shared" si="2"/>
        <v/>
      </c>
      <c r="F21" s="46"/>
      <c r="G21" s="63"/>
      <c r="H21" s="47"/>
      <c r="I21" s="114"/>
      <c r="J21" s="113"/>
      <c r="K21" s="115"/>
    </row>
    <row r="22" spans="1:11" ht="75" customHeight="1" x14ac:dyDescent="0.2">
      <c r="A22" s="1">
        <v>20</v>
      </c>
      <c r="B22" s="50"/>
      <c r="C22" s="52" t="s">
        <v>142</v>
      </c>
      <c r="D22" s="15" t="str">
        <f t="shared" si="1"/>
        <v/>
      </c>
      <c r="E22" s="15" t="str">
        <f t="shared" si="2"/>
        <v/>
      </c>
      <c r="F22" s="46"/>
      <c r="G22" s="63"/>
      <c r="H22" s="47"/>
      <c r="I22" s="114"/>
      <c r="J22" s="113"/>
      <c r="K22" s="115"/>
    </row>
    <row r="25" spans="1:11" x14ac:dyDescent="0.2">
      <c r="B25" s="112" t="s">
        <v>291</v>
      </c>
    </row>
  </sheetData>
  <sheetProtection algorithmName="SHA-512" hashValue="DuZzfJfKM1QAJFUqSCS6VKS9a3QR3vYkV9XZfGvqdBqW3PGB6ONMescnQMdfo55XRQPUFv9ElGRIY+XKjRQ2lQ==" saltValue="VVMHe6OkgB4txHZ9lK9dYA==" spinCount="100000" sheet="1" objects="1" scenarios="1"/>
  <mergeCells count="2">
    <mergeCell ref="H5:I5"/>
    <mergeCell ref="B12:C12"/>
  </mergeCells>
  <dataValidations count="2">
    <dataValidation allowBlank="1" showInputMessage="1" showErrorMessage="1" prompt="Select the cell to the left to activate the drop down menu." sqref="C13:C22"/>
    <dataValidation type="whole" allowBlank="1" showInputMessage="1" showErrorMessage="1" sqref="I13:I22">
      <formula1>1</formula1>
      <formula2>99999</formula2>
    </dataValidation>
  </dataValidations>
  <printOptions horizontalCentered="1"/>
  <pageMargins left="0" right="0" top="0.25" bottom="0.25" header="0.17" footer="0.31"/>
  <pageSetup scale="4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'TABLES - TUF USE ONLY'!$D$16:$D$120</xm:f>
          </x14:formula1>
          <xm:sqref>B13:B22</xm:sqref>
        </x14:dataValidation>
        <x14:dataValidation type="list" allowBlank="1" showInputMessage="1" showErrorMessage="1">
          <x14:formula1>
            <xm:f>'TABLES - TUF USE ONLY'!$A$1:$A$2</xm:f>
          </x14:formula1>
          <xm:sqref>K13:K22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B43"/>
  <sheetViews>
    <sheetView workbookViewId="0"/>
  </sheetViews>
  <sheetFormatPr defaultRowHeight="12.75" x14ac:dyDescent="0.2"/>
  <cols>
    <col min="2" max="2" width="86.85546875" customWidth="1"/>
  </cols>
  <sheetData>
    <row r="1" spans="1:2" ht="18.75" x14ac:dyDescent="0.25">
      <c r="A1" s="26" t="s">
        <v>74</v>
      </c>
      <c r="B1" s="27"/>
    </row>
    <row r="2" spans="1:2" ht="30" customHeight="1" x14ac:dyDescent="0.2">
      <c r="A2" s="24">
        <v>5702</v>
      </c>
      <c r="B2" s="25" t="s">
        <v>75</v>
      </c>
    </row>
    <row r="3" spans="1:2" ht="30" customHeight="1" x14ac:dyDescent="0.2">
      <c r="A3" s="24">
        <v>5260</v>
      </c>
      <c r="B3" s="25" t="s">
        <v>120</v>
      </c>
    </row>
    <row r="4" spans="1:2" ht="30" customHeight="1" x14ac:dyDescent="0.2">
      <c r="A4" s="24">
        <v>5404</v>
      </c>
      <c r="B4" s="25" t="s">
        <v>114</v>
      </c>
    </row>
    <row r="5" spans="1:2" ht="30" customHeight="1" x14ac:dyDescent="0.2">
      <c r="A5" s="24">
        <v>5404</v>
      </c>
      <c r="B5" s="25" t="s">
        <v>121</v>
      </c>
    </row>
    <row r="6" spans="1:2" ht="30" customHeight="1" x14ac:dyDescent="0.2">
      <c r="A6" s="24">
        <v>5308</v>
      </c>
      <c r="B6" s="25" t="s">
        <v>80</v>
      </c>
    </row>
    <row r="7" spans="1:2" ht="30" customHeight="1" x14ac:dyDescent="0.2">
      <c r="A7" s="24">
        <v>5256</v>
      </c>
      <c r="B7" s="25" t="s">
        <v>82</v>
      </c>
    </row>
    <row r="8" spans="1:2" ht="30" customHeight="1" x14ac:dyDescent="0.2">
      <c r="A8" s="24">
        <v>6206</v>
      </c>
      <c r="B8" s="25" t="s">
        <v>84</v>
      </c>
    </row>
    <row r="9" spans="1:2" ht="30" customHeight="1" x14ac:dyDescent="0.2">
      <c r="A9" s="24">
        <v>6000</v>
      </c>
      <c r="B9" s="25" t="s">
        <v>86</v>
      </c>
    </row>
    <row r="10" spans="1:2" ht="30" customHeight="1" x14ac:dyDescent="0.2">
      <c r="A10" s="24">
        <v>5554</v>
      </c>
      <c r="B10" s="25" t="s">
        <v>88</v>
      </c>
    </row>
    <row r="11" spans="1:2" ht="30" customHeight="1" x14ac:dyDescent="0.2">
      <c r="A11" s="24">
        <v>5558</v>
      </c>
      <c r="B11" s="25" t="s">
        <v>90</v>
      </c>
    </row>
    <row r="12" spans="1:2" ht="30" customHeight="1" x14ac:dyDescent="0.2">
      <c r="A12" s="24">
        <v>5352</v>
      </c>
      <c r="B12" s="25" t="s">
        <v>92</v>
      </c>
    </row>
    <row r="13" spans="1:2" ht="30" customHeight="1" x14ac:dyDescent="0.2">
      <c r="A13" s="24">
        <v>5454</v>
      </c>
      <c r="B13" s="25" t="s">
        <v>94</v>
      </c>
    </row>
    <row r="14" spans="1:2" ht="30" customHeight="1" x14ac:dyDescent="0.2">
      <c r="A14" s="24">
        <v>5452</v>
      </c>
      <c r="B14" s="25" t="s">
        <v>96</v>
      </c>
    </row>
    <row r="15" spans="1:2" ht="30" customHeight="1" x14ac:dyDescent="0.2">
      <c r="A15" s="24">
        <v>5756</v>
      </c>
      <c r="B15" s="25" t="s">
        <v>98</v>
      </c>
    </row>
    <row r="16" spans="1:2" ht="30" customHeight="1" x14ac:dyDescent="0.2">
      <c r="A16" s="24">
        <v>5202</v>
      </c>
      <c r="B16" s="25" t="s">
        <v>100</v>
      </c>
    </row>
    <row r="17" spans="1:2" ht="30" customHeight="1" x14ac:dyDescent="0.2">
      <c r="A17" s="24">
        <v>5252</v>
      </c>
      <c r="B17" s="25" t="s">
        <v>102</v>
      </c>
    </row>
    <row r="18" spans="1:2" ht="30" customHeight="1" x14ac:dyDescent="0.2">
      <c r="A18" s="24">
        <v>5652</v>
      </c>
      <c r="B18" s="25" t="s">
        <v>107</v>
      </c>
    </row>
    <row r="19" spans="1:2" ht="30" customHeight="1" x14ac:dyDescent="0.2">
      <c r="A19" s="24">
        <v>5752</v>
      </c>
      <c r="B19" s="25" t="s">
        <v>109</v>
      </c>
    </row>
    <row r="20" spans="1:2" ht="30" customHeight="1" x14ac:dyDescent="0.2">
      <c r="A20" s="24">
        <v>5704</v>
      </c>
      <c r="B20" s="25" t="s">
        <v>105</v>
      </c>
    </row>
    <row r="21" spans="1:2" ht="30" customHeight="1" x14ac:dyDescent="0.2">
      <c r="A21" s="24">
        <v>5556</v>
      </c>
      <c r="B21" s="25" t="s">
        <v>111</v>
      </c>
    </row>
    <row r="22" spans="1:2" ht="30" customHeight="1" x14ac:dyDescent="0.2">
      <c r="A22" s="24">
        <v>5904</v>
      </c>
      <c r="B22" s="25" t="s">
        <v>76</v>
      </c>
    </row>
    <row r="23" spans="1:2" ht="30" customHeight="1" x14ac:dyDescent="0.2">
      <c r="A23" s="24">
        <v>6104</v>
      </c>
      <c r="B23" s="25" t="s">
        <v>77</v>
      </c>
    </row>
    <row r="24" spans="1:2" ht="30" customHeight="1" x14ac:dyDescent="0.2">
      <c r="A24" s="24">
        <v>5302</v>
      </c>
      <c r="B24" s="25" t="s">
        <v>78</v>
      </c>
    </row>
    <row r="25" spans="1:2" ht="30" customHeight="1" x14ac:dyDescent="0.2">
      <c r="A25" s="24">
        <v>6212</v>
      </c>
      <c r="B25" s="25" t="s">
        <v>118</v>
      </c>
    </row>
    <row r="26" spans="1:2" ht="30" customHeight="1" x14ac:dyDescent="0.2">
      <c r="A26" s="24">
        <v>5850</v>
      </c>
      <c r="B26" s="25" t="s">
        <v>79</v>
      </c>
    </row>
    <row r="27" spans="1:2" ht="30" customHeight="1" x14ac:dyDescent="0.2">
      <c r="A27" s="24">
        <v>5552</v>
      </c>
      <c r="B27" s="25" t="s">
        <v>81</v>
      </c>
    </row>
    <row r="28" spans="1:2" ht="30" customHeight="1" x14ac:dyDescent="0.2">
      <c r="A28" s="24">
        <v>5602</v>
      </c>
      <c r="B28" s="25" t="s">
        <v>83</v>
      </c>
    </row>
    <row r="29" spans="1:2" ht="30" customHeight="1" x14ac:dyDescent="0.2">
      <c r="A29" s="24">
        <v>5654</v>
      </c>
      <c r="B29" s="25" t="s">
        <v>85</v>
      </c>
    </row>
    <row r="30" spans="1:2" ht="30" customHeight="1" x14ac:dyDescent="0.2">
      <c r="A30" s="24">
        <v>5754</v>
      </c>
      <c r="B30" s="25" t="s">
        <v>87</v>
      </c>
    </row>
    <row r="31" spans="1:2" ht="30" customHeight="1" x14ac:dyDescent="0.2">
      <c r="A31" s="24">
        <v>6102</v>
      </c>
      <c r="B31" s="25" t="s">
        <v>89</v>
      </c>
    </row>
    <row r="32" spans="1:2" ht="30" customHeight="1" x14ac:dyDescent="0.2">
      <c r="A32" s="24">
        <v>5402</v>
      </c>
      <c r="B32" s="25" t="s">
        <v>91</v>
      </c>
    </row>
    <row r="33" spans="1:2" ht="30" customHeight="1" x14ac:dyDescent="0.2">
      <c r="A33" s="24">
        <v>5304</v>
      </c>
      <c r="B33" s="25" t="s">
        <v>93</v>
      </c>
    </row>
    <row r="34" spans="1:2" ht="30" customHeight="1" x14ac:dyDescent="0.2">
      <c r="A34" s="24">
        <v>6202</v>
      </c>
      <c r="B34" s="25" t="s">
        <v>97</v>
      </c>
    </row>
    <row r="35" spans="1:2" ht="30" customHeight="1" x14ac:dyDescent="0.2">
      <c r="A35" s="24">
        <v>6208</v>
      </c>
      <c r="B35" s="25" t="s">
        <v>95</v>
      </c>
    </row>
    <row r="36" spans="1:2" ht="30" customHeight="1" x14ac:dyDescent="0.2">
      <c r="A36" s="24">
        <v>6210</v>
      </c>
      <c r="B36" s="25" t="s">
        <v>99</v>
      </c>
    </row>
    <row r="37" spans="1:2" ht="30" customHeight="1" x14ac:dyDescent="0.2">
      <c r="A37" s="24">
        <v>5800</v>
      </c>
      <c r="B37" s="25" t="s">
        <v>101</v>
      </c>
    </row>
    <row r="38" spans="1:2" ht="30" customHeight="1" x14ac:dyDescent="0.2">
      <c r="A38" s="24">
        <v>5456</v>
      </c>
      <c r="B38" s="25" t="s">
        <v>103</v>
      </c>
    </row>
    <row r="39" spans="1:2" ht="30" customHeight="1" x14ac:dyDescent="0.2">
      <c r="A39" s="24">
        <v>6050</v>
      </c>
      <c r="B39" s="25" t="s">
        <v>119</v>
      </c>
    </row>
    <row r="40" spans="1:2" ht="30" customHeight="1" x14ac:dyDescent="0.2">
      <c r="A40" s="24">
        <v>5258</v>
      </c>
      <c r="B40" s="25" t="s">
        <v>104</v>
      </c>
    </row>
    <row r="41" spans="1:2" ht="30" customHeight="1" x14ac:dyDescent="0.2">
      <c r="A41" s="24">
        <v>5306</v>
      </c>
      <c r="B41" s="25" t="s">
        <v>106</v>
      </c>
    </row>
    <row r="42" spans="1:2" ht="30" customHeight="1" x14ac:dyDescent="0.2">
      <c r="A42" s="24">
        <v>7102</v>
      </c>
      <c r="B42" s="25" t="s">
        <v>108</v>
      </c>
    </row>
    <row r="43" spans="1:2" ht="30" customHeight="1" x14ac:dyDescent="0.2">
      <c r="A43" s="24">
        <v>7104</v>
      </c>
      <c r="B43" s="25" t="s">
        <v>110</v>
      </c>
    </row>
  </sheetData>
  <sheetProtection algorithmName="SHA-512" hashValue="RA6+kiaaR/nM/WPPdbwmc8z3nJAYeOMrgv5eG/mOEPKi15vC23gAItC0hNKoRt9awSS+AtUcnEhYg6Ohuyh2lw==" saltValue="mkFHjLNpoJWmvA0bt9Herw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35"/>
  <sheetViews>
    <sheetView workbookViewId="0"/>
  </sheetViews>
  <sheetFormatPr defaultRowHeight="12.75" x14ac:dyDescent="0.2"/>
  <cols>
    <col min="1" max="1" width="13.28515625" style="104" bestFit="1" customWidth="1"/>
    <col min="2" max="2" width="10.7109375" style="144" bestFit="1" customWidth="1"/>
    <col min="3" max="3" width="2.42578125" style="104" bestFit="1" customWidth="1"/>
    <col min="4" max="4" width="10.85546875" style="105" customWidth="1"/>
    <col min="5" max="5" width="27.42578125" style="104" bestFit="1" customWidth="1"/>
    <col min="6" max="6" width="76.42578125" style="104" bestFit="1" customWidth="1"/>
    <col min="7" max="7" width="8.42578125" style="106" bestFit="1" customWidth="1"/>
    <col min="10" max="10" width="9.140625" style="17"/>
    <col min="11" max="11" width="9.140625" style="107"/>
    <col min="12" max="12" width="9.140625" style="17"/>
    <col min="13" max="13" width="15.28515625" style="107" customWidth="1"/>
    <col min="14" max="14" width="9.140625" style="17"/>
    <col min="15" max="15" width="10.140625" customWidth="1"/>
    <col min="16" max="16" width="71.5703125" customWidth="1"/>
    <col min="17" max="17" width="26.7109375" bestFit="1" customWidth="1"/>
    <col min="18" max="18" width="3.7109375" customWidth="1"/>
  </cols>
  <sheetData>
    <row r="1" spans="1:20" ht="15" x14ac:dyDescent="0.25">
      <c r="A1" s="130" t="e">
        <f>+N1</f>
        <v>#VALUE!</v>
      </c>
      <c r="B1" s="141" t="str">
        <f>+'CC Expense Form Pg 1'!D13</f>
        <v/>
      </c>
      <c r="C1" s="131" t="str">
        <f>+'CC Expense Form Pg 1'!E13</f>
        <v/>
      </c>
      <c r="D1" s="132">
        <f>+'CC Expense Form Pg 1'!F13</f>
        <v>0</v>
      </c>
      <c r="E1" s="131" t="str">
        <f t="shared" ref="E1:E10" si="0">+Q1</f>
        <v>Corp Credit Card Transactions</v>
      </c>
      <c r="F1" s="131" t="str">
        <f t="shared" ref="F1:F10" si="1">+P1</f>
        <v/>
      </c>
      <c r="G1" s="133" t="e">
        <f>IF(T1&lt;3000,"",'CC Expense Form Pg 1'!I13)</f>
        <v>#VALUE!</v>
      </c>
      <c r="J1" s="17" t="str">
        <f>MID('CC Expense Form Pg 1'!B13,1,4)</f>
        <v/>
      </c>
      <c r="K1" s="22" t="e">
        <f>IF(T1&lt;4999,"01-",IF('CC Expense Form Pg 1'!K13="","",IF(G1&lt;10000,"01-",IF(G1&gt;9999,"02-",""))))</f>
        <v>#VALUE!</v>
      </c>
      <c r="L1" s="17" t="str">
        <f t="shared" ref="L1:L4" si="2">+J1</f>
        <v/>
      </c>
      <c r="M1" s="22" t="e">
        <f>IF(T1&lt;4999,"-0",IF('CC Expense Form Pg 1'!I13=3450,"-2",IF('CC Expense Form Pg 1'!K13="Yes","-3",IF('CC Expense Form Pg 1'!K13="No","-1",""))))</f>
        <v>#VALUE!</v>
      </c>
      <c r="N1" s="108" t="e">
        <f>CONCATENATE(K1,L1,M1)</f>
        <v>#VALUE!</v>
      </c>
      <c r="O1" t="str">
        <f>IF('CC Expense Form Pg 1'!H13="","",'CC Expense Form Pg 1'!H13)</f>
        <v/>
      </c>
      <c r="P1" t="str">
        <f>MID(O1,1,60)</f>
        <v/>
      </c>
      <c r="Q1" s="16" t="s">
        <v>274</v>
      </c>
      <c r="S1" t="e">
        <f>-J1</f>
        <v>#VALUE!</v>
      </c>
      <c r="T1" t="e">
        <f>-S1</f>
        <v>#VALUE!</v>
      </c>
    </row>
    <row r="2" spans="1:20" ht="15" x14ac:dyDescent="0.25">
      <c r="A2" s="130" t="e">
        <f t="shared" ref="A2:A10" si="3">+N2</f>
        <v>#VALUE!</v>
      </c>
      <c r="B2" s="141" t="str">
        <f>+'CC Expense Form Pg 1'!D14</f>
        <v/>
      </c>
      <c r="C2" s="131" t="str">
        <f>+'CC Expense Form Pg 1'!E14</f>
        <v/>
      </c>
      <c r="D2" s="132">
        <f>+'CC Expense Form Pg 1'!F14</f>
        <v>0</v>
      </c>
      <c r="E2" s="131" t="str">
        <f t="shared" si="0"/>
        <v>Corp Credit Card Transactions</v>
      </c>
      <c r="F2" s="131" t="str">
        <f t="shared" si="1"/>
        <v/>
      </c>
      <c r="G2" s="133" t="e">
        <f>IF(T2&lt;3000,"",'CC Expense Form Pg 1'!I14)</f>
        <v>#VALUE!</v>
      </c>
      <c r="J2" s="17" t="str">
        <f>MID('CC Expense Form Pg 1'!B14,1,4)</f>
        <v/>
      </c>
      <c r="K2" s="22" t="e">
        <f>IF(T2&lt;4999,"01-",IF('CC Expense Form Pg 1'!K14="","",IF(G2&lt;10000,"01-",IF(G2&gt;9999,"02-",""))))</f>
        <v>#VALUE!</v>
      </c>
      <c r="L2" s="17" t="str">
        <f t="shared" si="2"/>
        <v/>
      </c>
      <c r="M2" s="22" t="e">
        <f>IF(T2&lt;4999,"-0",IF('CC Expense Form Pg 1'!I14=3450,"-2",IF('CC Expense Form Pg 1'!K14="Yes","-3",IF('CC Expense Form Pg 1'!K14="No","-1",""))))</f>
        <v>#VALUE!</v>
      </c>
      <c r="N2" s="108" t="e">
        <f t="shared" ref="N2:N20" si="4">CONCATENATE(K2,L2,M2)</f>
        <v>#VALUE!</v>
      </c>
      <c r="O2" t="str">
        <f>IF('CC Expense Form Pg 1'!H14="","",'CC Expense Form Pg 1'!H14)</f>
        <v/>
      </c>
      <c r="P2" t="str">
        <f>MID(O2,1,60)</f>
        <v/>
      </c>
      <c r="Q2" s="16" t="s">
        <v>274</v>
      </c>
      <c r="S2" t="e">
        <f>-J2</f>
        <v>#VALUE!</v>
      </c>
      <c r="T2" t="e">
        <f t="shared" ref="T2:T10" si="5">-S2</f>
        <v>#VALUE!</v>
      </c>
    </row>
    <row r="3" spans="1:20" ht="15" x14ac:dyDescent="0.25">
      <c r="A3" s="130" t="e">
        <f t="shared" si="3"/>
        <v>#VALUE!</v>
      </c>
      <c r="B3" s="141" t="str">
        <f>+'CC Expense Form Pg 1'!D15</f>
        <v/>
      </c>
      <c r="C3" s="131" t="str">
        <f>+'CC Expense Form Pg 1'!E15</f>
        <v/>
      </c>
      <c r="D3" s="132">
        <f>+'CC Expense Form Pg 1'!F15</f>
        <v>0</v>
      </c>
      <c r="E3" s="131" t="str">
        <f t="shared" si="0"/>
        <v>Corp Credit Card Transactions</v>
      </c>
      <c r="F3" s="131" t="str">
        <f t="shared" si="1"/>
        <v/>
      </c>
      <c r="G3" s="133" t="e">
        <f>IF(T3&lt;3000,"",'CC Expense Form Pg 1'!I15)</f>
        <v>#VALUE!</v>
      </c>
      <c r="J3" s="17" t="str">
        <f>MID('CC Expense Form Pg 1'!B15,1,4)</f>
        <v/>
      </c>
      <c r="K3" s="22" t="e">
        <f>IF(T3&lt;4999,"01-",IF('CC Expense Form Pg 1'!K15="","",IF(G3&lt;10000,"01-",IF(G3&gt;9999,"02-",""))))</f>
        <v>#VALUE!</v>
      </c>
      <c r="L3" s="17" t="str">
        <f t="shared" si="2"/>
        <v/>
      </c>
      <c r="M3" s="22" t="e">
        <f>IF(T3&lt;4999,"-0",IF('CC Expense Form Pg 1'!I15=3450,"-2",IF('CC Expense Form Pg 1'!K15="Yes","-3",IF('CC Expense Form Pg 1'!K15="No","-1",""))))</f>
        <v>#VALUE!</v>
      </c>
      <c r="N3" s="108" t="e">
        <f t="shared" si="4"/>
        <v>#VALUE!</v>
      </c>
      <c r="O3" t="str">
        <f>IF('CC Expense Form Pg 1'!H15="","",'CC Expense Form Pg 1'!H15)</f>
        <v/>
      </c>
      <c r="P3" t="str">
        <f>MID(O3,1,60)</f>
        <v/>
      </c>
      <c r="Q3" s="16" t="s">
        <v>274</v>
      </c>
      <c r="S3" t="e">
        <f>-J3</f>
        <v>#VALUE!</v>
      </c>
      <c r="T3" t="e">
        <f t="shared" si="5"/>
        <v>#VALUE!</v>
      </c>
    </row>
    <row r="4" spans="1:20" ht="15" x14ac:dyDescent="0.25">
      <c r="A4" s="130" t="e">
        <f t="shared" si="3"/>
        <v>#VALUE!</v>
      </c>
      <c r="B4" s="141" t="str">
        <f>+'CC Expense Form Pg 1'!D16</f>
        <v/>
      </c>
      <c r="C4" s="131" t="str">
        <f>+'CC Expense Form Pg 1'!E16</f>
        <v/>
      </c>
      <c r="D4" s="132">
        <f>+'CC Expense Form Pg 1'!F16</f>
        <v>0</v>
      </c>
      <c r="E4" s="131" t="str">
        <f t="shared" si="0"/>
        <v>Corp Credit Card Transactions</v>
      </c>
      <c r="F4" s="131" t="str">
        <f t="shared" si="1"/>
        <v/>
      </c>
      <c r="G4" s="133" t="e">
        <f>IF(T4&lt;3000,"",'CC Expense Form Pg 1'!I16)</f>
        <v>#VALUE!</v>
      </c>
      <c r="J4" s="17" t="str">
        <f>MID('CC Expense Form Pg 1'!B16,1,4)</f>
        <v/>
      </c>
      <c r="K4" s="22" t="e">
        <f>IF(T4&lt;4999,"01-",IF('CC Expense Form Pg 1'!K16="","",IF(G4&lt;10000,"01-",IF(G4&gt;9999,"02-",""))))</f>
        <v>#VALUE!</v>
      </c>
      <c r="L4" s="17" t="str">
        <f t="shared" si="2"/>
        <v/>
      </c>
      <c r="M4" s="22" t="e">
        <f>IF(T4&lt;4999,"-0",IF('CC Expense Form Pg 1'!I16=3450,"-2",IF('CC Expense Form Pg 1'!K16="Yes","-3",IF('CC Expense Form Pg 1'!K16="No","-1",""))))</f>
        <v>#VALUE!</v>
      </c>
      <c r="N4" s="108" t="e">
        <f t="shared" si="4"/>
        <v>#VALUE!</v>
      </c>
      <c r="O4" t="str">
        <f>IF('CC Expense Form Pg 1'!H16="","",'CC Expense Form Pg 1'!H16)</f>
        <v/>
      </c>
      <c r="P4" t="str">
        <f>MID(O4,1,60)</f>
        <v/>
      </c>
      <c r="Q4" s="16" t="s">
        <v>274</v>
      </c>
      <c r="S4" t="e">
        <f>-J4</f>
        <v>#VALUE!</v>
      </c>
      <c r="T4" t="e">
        <f t="shared" si="5"/>
        <v>#VALUE!</v>
      </c>
    </row>
    <row r="5" spans="1:20" ht="15" x14ac:dyDescent="0.25">
      <c r="A5" s="130" t="e">
        <f t="shared" si="3"/>
        <v>#VALUE!</v>
      </c>
      <c r="B5" s="141" t="str">
        <f>+'CC Expense Form Pg 1'!D17</f>
        <v/>
      </c>
      <c r="C5" s="131" t="str">
        <f>+'CC Expense Form Pg 1'!E17</f>
        <v/>
      </c>
      <c r="D5" s="132">
        <f>+'CC Expense Form Pg 1'!F17</f>
        <v>0</v>
      </c>
      <c r="E5" s="131" t="str">
        <f t="shared" si="0"/>
        <v>Corp Credit Card Transactions</v>
      </c>
      <c r="F5" s="131" t="str">
        <f t="shared" si="1"/>
        <v/>
      </c>
      <c r="G5" s="133" t="e">
        <f>IF(T5&lt;3000,"",'CC Expense Form Pg 1'!I17)</f>
        <v>#VALUE!</v>
      </c>
      <c r="J5" s="17" t="str">
        <f>MID('CC Expense Form Pg 1'!B17,1,4)</f>
        <v/>
      </c>
      <c r="K5" s="22" t="e">
        <f>IF(T5&lt;4999,"01-",IF('CC Expense Form Pg 1'!K17="","",IF(G5&lt;10000,"01-",IF(G5&gt;9999,"02-",""))))</f>
        <v>#VALUE!</v>
      </c>
      <c r="L5" s="17" t="str">
        <f t="shared" ref="L5:L20" si="6">+J5</f>
        <v/>
      </c>
      <c r="M5" s="22" t="e">
        <f>IF(T5&lt;4999,"-0",IF('CC Expense Form Pg 1'!I17=3450,"-2",IF('CC Expense Form Pg 1'!K17="Yes","-3",IF('CC Expense Form Pg 1'!K17="No","-1",""))))</f>
        <v>#VALUE!</v>
      </c>
      <c r="N5" s="108" t="e">
        <f t="shared" si="4"/>
        <v>#VALUE!</v>
      </c>
      <c r="O5" t="str">
        <f>IF('CC Expense Form Pg 1'!H17="","",'CC Expense Form Pg 1'!H17)</f>
        <v/>
      </c>
      <c r="P5" t="str">
        <f>MID(O5,1,60)</f>
        <v/>
      </c>
      <c r="Q5" s="16" t="s">
        <v>274</v>
      </c>
      <c r="S5" t="e">
        <f>-J5</f>
        <v>#VALUE!</v>
      </c>
      <c r="T5" t="e">
        <f t="shared" si="5"/>
        <v>#VALUE!</v>
      </c>
    </row>
    <row r="6" spans="1:20" ht="15" x14ac:dyDescent="0.25">
      <c r="A6" s="130" t="e">
        <f t="shared" si="3"/>
        <v>#VALUE!</v>
      </c>
      <c r="B6" s="141" t="str">
        <f>+'CC Expense Form Pg 1'!D18</f>
        <v/>
      </c>
      <c r="C6" s="131" t="str">
        <f>+'CC Expense Form Pg 1'!E18</f>
        <v/>
      </c>
      <c r="D6" s="132">
        <f>+'CC Expense Form Pg 1'!F18</f>
        <v>0</v>
      </c>
      <c r="E6" s="131" t="str">
        <f t="shared" si="0"/>
        <v>Corp Credit Card Transactions</v>
      </c>
      <c r="F6" s="131" t="str">
        <f t="shared" si="1"/>
        <v/>
      </c>
      <c r="G6" s="133" t="e">
        <f>IF(T6&lt;3000,"",'CC Expense Form Pg 1'!I18)</f>
        <v>#VALUE!</v>
      </c>
      <c r="J6" s="17" t="str">
        <f>MID('CC Expense Form Pg 1'!B18,1,4)</f>
        <v/>
      </c>
      <c r="K6" s="22" t="e">
        <f>IF(T6&lt;4999,"01-",IF('CC Expense Form Pg 1'!K18="","",IF(G6&lt;10000,"01-",IF(G6&gt;9999,"02-",""))))</f>
        <v>#VALUE!</v>
      </c>
      <c r="L6" s="17" t="str">
        <f t="shared" si="6"/>
        <v/>
      </c>
      <c r="M6" s="22" t="e">
        <f>IF(T6&lt;4999,"-0",IF('CC Expense Form Pg 1'!I18=3450,"-2",IF('CC Expense Form Pg 1'!K18="Yes","-3",IF('CC Expense Form Pg 1'!K18="No","-1",""))))</f>
        <v>#VALUE!</v>
      </c>
      <c r="N6" s="108" t="e">
        <f t="shared" si="4"/>
        <v>#VALUE!</v>
      </c>
      <c r="O6" t="str">
        <f>IF('CC Expense Form Pg 1'!H18="","",'CC Expense Form Pg 1'!H18)</f>
        <v/>
      </c>
      <c r="P6" t="str">
        <f>MID(O6,1,60)</f>
        <v/>
      </c>
      <c r="Q6" s="16" t="s">
        <v>274</v>
      </c>
      <c r="S6" t="e">
        <f>-J6</f>
        <v>#VALUE!</v>
      </c>
      <c r="T6" t="e">
        <f t="shared" si="5"/>
        <v>#VALUE!</v>
      </c>
    </row>
    <row r="7" spans="1:20" ht="15" x14ac:dyDescent="0.25">
      <c r="A7" s="130" t="e">
        <f t="shared" si="3"/>
        <v>#VALUE!</v>
      </c>
      <c r="B7" s="141" t="str">
        <f>+'CC Expense Form Pg 1'!D19</f>
        <v/>
      </c>
      <c r="C7" s="131" t="str">
        <f>+'CC Expense Form Pg 1'!E19</f>
        <v/>
      </c>
      <c r="D7" s="132">
        <f>+'CC Expense Form Pg 1'!F19</f>
        <v>0</v>
      </c>
      <c r="E7" s="131" t="str">
        <f t="shared" si="0"/>
        <v>Corp Credit Card Transactions</v>
      </c>
      <c r="F7" s="131" t="str">
        <f t="shared" si="1"/>
        <v/>
      </c>
      <c r="G7" s="133" t="e">
        <f>IF(T7&lt;3000,"",'CC Expense Form Pg 1'!I19)</f>
        <v>#VALUE!</v>
      </c>
      <c r="J7" s="17" t="str">
        <f>MID('CC Expense Form Pg 1'!B19,1,4)</f>
        <v/>
      </c>
      <c r="K7" s="22" t="e">
        <f>IF(T7&lt;4999,"01-",IF('CC Expense Form Pg 1'!K19="","",IF(G7&lt;10000,"01-",IF(G7&gt;9999,"02-",""))))</f>
        <v>#VALUE!</v>
      </c>
      <c r="L7" s="17" t="str">
        <f t="shared" si="6"/>
        <v/>
      </c>
      <c r="M7" s="22" t="e">
        <f>IF(T7&lt;4999,"-0",IF('CC Expense Form Pg 1'!I19=3450,"-2",IF('CC Expense Form Pg 1'!K19="Yes","-3",IF('CC Expense Form Pg 1'!K19="No","-1",""))))</f>
        <v>#VALUE!</v>
      </c>
      <c r="N7" s="108" t="e">
        <f t="shared" si="4"/>
        <v>#VALUE!</v>
      </c>
      <c r="O7" t="str">
        <f>IF('CC Expense Form Pg 1'!H19="","",'CC Expense Form Pg 1'!H19)</f>
        <v/>
      </c>
      <c r="P7" t="str">
        <f>MID(O7,1,60)</f>
        <v/>
      </c>
      <c r="Q7" s="16" t="s">
        <v>274</v>
      </c>
      <c r="S7" t="e">
        <f>-J7</f>
        <v>#VALUE!</v>
      </c>
      <c r="T7" t="e">
        <f t="shared" si="5"/>
        <v>#VALUE!</v>
      </c>
    </row>
    <row r="8" spans="1:20" ht="15" x14ac:dyDescent="0.25">
      <c r="A8" s="130" t="e">
        <f t="shared" si="3"/>
        <v>#VALUE!</v>
      </c>
      <c r="B8" s="141" t="str">
        <f>+'CC Expense Form Pg 1'!D20</f>
        <v/>
      </c>
      <c r="C8" s="131" t="str">
        <f>+'CC Expense Form Pg 1'!E20</f>
        <v/>
      </c>
      <c r="D8" s="132">
        <f>+'CC Expense Form Pg 1'!F20</f>
        <v>0</v>
      </c>
      <c r="E8" s="131" t="str">
        <f t="shared" si="0"/>
        <v>Corp Credit Card Transactions</v>
      </c>
      <c r="F8" s="131" t="str">
        <f t="shared" si="1"/>
        <v/>
      </c>
      <c r="G8" s="133" t="e">
        <f>IF(T8&lt;3000,"",'CC Expense Form Pg 1'!I20)</f>
        <v>#VALUE!</v>
      </c>
      <c r="J8" s="17" t="str">
        <f>MID('CC Expense Form Pg 1'!B20,1,4)</f>
        <v/>
      </c>
      <c r="K8" s="22" t="e">
        <f>IF(T8&lt;4999,"01-",IF('CC Expense Form Pg 1'!K20="","",IF(G8&lt;10000,"01-",IF(G8&gt;9999,"02-",""))))</f>
        <v>#VALUE!</v>
      </c>
      <c r="L8" s="17" t="str">
        <f t="shared" si="6"/>
        <v/>
      </c>
      <c r="M8" s="22" t="e">
        <f>IF(T8&lt;4999,"-0",IF('CC Expense Form Pg 1'!I20=3450,"-2",IF('CC Expense Form Pg 1'!K20="Yes","-3",IF('CC Expense Form Pg 1'!K20="No","-1",""))))</f>
        <v>#VALUE!</v>
      </c>
      <c r="N8" s="108" t="e">
        <f t="shared" si="4"/>
        <v>#VALUE!</v>
      </c>
      <c r="O8" t="str">
        <f>IF('CC Expense Form Pg 1'!H20="","",'CC Expense Form Pg 1'!H20)</f>
        <v/>
      </c>
      <c r="P8" t="str">
        <f>MID(O8,1,60)</f>
        <v/>
      </c>
      <c r="Q8" s="16" t="s">
        <v>274</v>
      </c>
      <c r="S8" t="e">
        <f>-J8</f>
        <v>#VALUE!</v>
      </c>
      <c r="T8" t="e">
        <f t="shared" si="5"/>
        <v>#VALUE!</v>
      </c>
    </row>
    <row r="9" spans="1:20" ht="15" x14ac:dyDescent="0.25">
      <c r="A9" s="130" t="e">
        <f t="shared" si="3"/>
        <v>#VALUE!</v>
      </c>
      <c r="B9" s="141" t="str">
        <f>+'CC Expense Form Pg 1'!D21</f>
        <v/>
      </c>
      <c r="C9" s="131" t="str">
        <f>+'CC Expense Form Pg 1'!E21</f>
        <v/>
      </c>
      <c r="D9" s="132">
        <f>+'CC Expense Form Pg 1'!F21</f>
        <v>0</v>
      </c>
      <c r="E9" s="131" t="str">
        <f t="shared" si="0"/>
        <v>Corp Credit Card Transactions</v>
      </c>
      <c r="F9" s="131" t="str">
        <f t="shared" si="1"/>
        <v/>
      </c>
      <c r="G9" s="133" t="e">
        <f>IF(T9&lt;3000,"",'CC Expense Form Pg 1'!I21)</f>
        <v>#VALUE!</v>
      </c>
      <c r="J9" s="17" t="str">
        <f>MID('CC Expense Form Pg 1'!B21,1,4)</f>
        <v/>
      </c>
      <c r="K9" s="22" t="e">
        <f>IF(T9&lt;4999,"01-",IF('CC Expense Form Pg 1'!K21="","",IF(G9&lt;10000,"01-",IF(G9&gt;9999,"02-",""))))</f>
        <v>#VALUE!</v>
      </c>
      <c r="L9" s="17" t="str">
        <f t="shared" si="6"/>
        <v/>
      </c>
      <c r="M9" s="22" t="e">
        <f>IF(T9&lt;4999,"-0",IF('CC Expense Form Pg 1'!I21=3450,"-2",IF('CC Expense Form Pg 1'!K21="Yes","-3",IF('CC Expense Form Pg 1'!K21="No","-1",""))))</f>
        <v>#VALUE!</v>
      </c>
      <c r="N9" s="108" t="e">
        <f t="shared" si="4"/>
        <v>#VALUE!</v>
      </c>
      <c r="O9" t="str">
        <f>IF('CC Expense Form Pg 1'!H21="","",'CC Expense Form Pg 1'!H21)</f>
        <v/>
      </c>
      <c r="P9" t="str">
        <f>MID(O9,1,60)</f>
        <v/>
      </c>
      <c r="Q9" s="16" t="s">
        <v>274</v>
      </c>
      <c r="S9" t="e">
        <f>-J9</f>
        <v>#VALUE!</v>
      </c>
      <c r="T9" t="e">
        <f t="shared" si="5"/>
        <v>#VALUE!</v>
      </c>
    </row>
    <row r="10" spans="1:20" ht="15" x14ac:dyDescent="0.25">
      <c r="A10" s="130" t="e">
        <f t="shared" si="3"/>
        <v>#VALUE!</v>
      </c>
      <c r="B10" s="141" t="str">
        <f>+'CC Expense Form Pg 1'!D22</f>
        <v/>
      </c>
      <c r="C10" s="131" t="str">
        <f>+'CC Expense Form Pg 1'!E22</f>
        <v/>
      </c>
      <c r="D10" s="132">
        <f>+'CC Expense Form Pg 1'!F22</f>
        <v>0</v>
      </c>
      <c r="E10" s="131" t="str">
        <f t="shared" si="0"/>
        <v>Corp Credit Card Transactions</v>
      </c>
      <c r="F10" s="131" t="str">
        <f t="shared" si="1"/>
        <v/>
      </c>
      <c r="G10" s="133" t="e">
        <f>IF(T10&lt;3000,"",'CC Expense Form Pg 1'!I22)</f>
        <v>#VALUE!</v>
      </c>
      <c r="J10" s="17" t="str">
        <f>MID('CC Expense Form Pg 1'!B22,1,4)</f>
        <v/>
      </c>
      <c r="K10" s="22" t="e">
        <f>IF(T10&lt;4999,"01-",IF('CC Expense Form Pg 1'!K22="","",IF(G10&lt;10000,"01-",IF(G10&gt;9999,"02-",""))))</f>
        <v>#VALUE!</v>
      </c>
      <c r="L10" s="17" t="str">
        <f t="shared" si="6"/>
        <v/>
      </c>
      <c r="M10" s="22" t="e">
        <f>IF(T10&lt;4999,"-0",IF('CC Expense Form Pg 1'!I22=3450,"-2",IF('CC Expense Form Pg 1'!K22="Yes","-3",IF('CC Expense Form Pg 1'!K22="No","-1",""))))</f>
        <v>#VALUE!</v>
      </c>
      <c r="N10" s="108" t="e">
        <f t="shared" si="4"/>
        <v>#VALUE!</v>
      </c>
      <c r="O10" t="str">
        <f>IF('CC Expense Form Pg 1'!H22="","",'CC Expense Form Pg 1'!H22)</f>
        <v/>
      </c>
      <c r="P10" t="str">
        <f>MID(O10,1,60)</f>
        <v/>
      </c>
      <c r="Q10" s="16" t="s">
        <v>274</v>
      </c>
      <c r="S10" t="e">
        <f>-J10</f>
        <v>#VALUE!</v>
      </c>
      <c r="T10" t="e">
        <f t="shared" si="5"/>
        <v>#VALUE!</v>
      </c>
    </row>
    <row r="11" spans="1:20" ht="15" x14ac:dyDescent="0.25">
      <c r="A11" s="130" t="e">
        <f t="shared" ref="A11:A30" si="7">+N11</f>
        <v>#VALUE!</v>
      </c>
      <c r="B11" s="141" t="str">
        <f>+'CC Expense Form Pg 2'!D13</f>
        <v/>
      </c>
      <c r="C11" s="131" t="str">
        <f>+'CC Expense Form Pg 2'!E13</f>
        <v/>
      </c>
      <c r="D11" s="132">
        <f>+'CC Expense Form Pg 2'!F13</f>
        <v>0</v>
      </c>
      <c r="E11" s="131" t="str">
        <f t="shared" ref="E11:E30" si="8">+Q11</f>
        <v>Corp Credit Card Transactions</v>
      </c>
      <c r="F11" s="131" t="str">
        <f t="shared" ref="F11:F30" si="9">+P11</f>
        <v/>
      </c>
      <c r="G11" s="133" t="e">
        <f>IF(T11&lt;3000,"",'CC Expense Form Pg 2'!I13)</f>
        <v>#VALUE!</v>
      </c>
      <c r="J11" s="17" t="str">
        <f>MID('CC Expense Form Pg 2'!B13,1,4)</f>
        <v/>
      </c>
      <c r="K11" s="22" t="e">
        <f>IF(T11&lt;4999,"01-",IF('CC Expense Form Pg 2'!K13="","",IF(G11&lt;10000,"01-",IF(G11&gt;9999,"02-",""))))</f>
        <v>#VALUE!</v>
      </c>
      <c r="L11" s="17" t="str">
        <f t="shared" si="6"/>
        <v/>
      </c>
      <c r="M11" s="22" t="e">
        <f>IF(T11&lt;4999,"-0",IF('CC Expense Form Pg 2'!I13=3450,"-2",IF('CC Expense Form Pg 2'!K13="Yes","-3",IF('CC Expense Form Pg 2'!K13="No","-1",""))))</f>
        <v>#VALUE!</v>
      </c>
      <c r="N11" s="108" t="e">
        <f t="shared" si="4"/>
        <v>#VALUE!</v>
      </c>
      <c r="O11" t="str">
        <f>IF('CC Expense Form Pg 2'!H13="","",'CC Expense Form Pg 2'!H13)</f>
        <v/>
      </c>
      <c r="P11" t="str">
        <f>MID(O11,1,60)</f>
        <v/>
      </c>
      <c r="Q11" s="16" t="s">
        <v>274</v>
      </c>
      <c r="S11" t="e">
        <f>-J11</f>
        <v>#VALUE!</v>
      </c>
      <c r="T11" t="e">
        <f t="shared" ref="T11:T20" si="10">-S11</f>
        <v>#VALUE!</v>
      </c>
    </row>
    <row r="12" spans="1:20" ht="15" x14ac:dyDescent="0.25">
      <c r="A12" s="130" t="e">
        <f t="shared" si="7"/>
        <v>#VALUE!</v>
      </c>
      <c r="B12" s="141" t="str">
        <f>+'CC Expense Form Pg 2'!D14</f>
        <v/>
      </c>
      <c r="C12" s="131" t="str">
        <f>+'CC Expense Form Pg 2'!E14</f>
        <v/>
      </c>
      <c r="D12" s="132">
        <f>+'CC Expense Form Pg 2'!F14</f>
        <v>0</v>
      </c>
      <c r="E12" s="131" t="str">
        <f t="shared" si="8"/>
        <v>Corp Credit Card Transactions</v>
      </c>
      <c r="F12" s="131" t="str">
        <f t="shared" si="9"/>
        <v/>
      </c>
      <c r="G12" s="133" t="e">
        <f>IF(T12&lt;3000,"",'CC Expense Form Pg 2'!I14)</f>
        <v>#VALUE!</v>
      </c>
      <c r="J12" s="17" t="str">
        <f>MID('CC Expense Form Pg 2'!B14,1,4)</f>
        <v/>
      </c>
      <c r="K12" s="22" t="e">
        <f>IF(T12&lt;4999,"01-",IF('CC Expense Form Pg 2'!K14="","",IF(G12&lt;10000,"01-",IF(G12&gt;9999,"02-",""))))</f>
        <v>#VALUE!</v>
      </c>
      <c r="L12" s="17" t="str">
        <f t="shared" si="6"/>
        <v/>
      </c>
      <c r="M12" s="22" t="e">
        <f>IF(T12&lt;4999,"-0",IF('CC Expense Form Pg 2'!I14=3450,"-2",IF('CC Expense Form Pg 2'!K14="Yes","-3",IF('CC Expense Form Pg 2'!K14="No","-1",""))))</f>
        <v>#VALUE!</v>
      </c>
      <c r="N12" s="108" t="e">
        <f t="shared" si="4"/>
        <v>#VALUE!</v>
      </c>
      <c r="O12" t="str">
        <f>IF('CC Expense Form Pg 2'!H14="","",'CC Expense Form Pg 2'!H14)</f>
        <v/>
      </c>
      <c r="P12" t="str">
        <f>MID(O12,1,60)</f>
        <v/>
      </c>
      <c r="Q12" s="16" t="s">
        <v>274</v>
      </c>
      <c r="S12" t="e">
        <f>-J12</f>
        <v>#VALUE!</v>
      </c>
      <c r="T12" t="e">
        <f t="shared" si="10"/>
        <v>#VALUE!</v>
      </c>
    </row>
    <row r="13" spans="1:20" ht="15" x14ac:dyDescent="0.25">
      <c r="A13" s="130" t="e">
        <f t="shared" si="7"/>
        <v>#VALUE!</v>
      </c>
      <c r="B13" s="141" t="str">
        <f>+'CC Expense Form Pg 2'!D15</f>
        <v/>
      </c>
      <c r="C13" s="131" t="str">
        <f>+'CC Expense Form Pg 2'!E15</f>
        <v/>
      </c>
      <c r="D13" s="132">
        <f>+'CC Expense Form Pg 2'!F15</f>
        <v>0</v>
      </c>
      <c r="E13" s="131" t="str">
        <f t="shared" si="8"/>
        <v>Corp Credit Card Transactions</v>
      </c>
      <c r="F13" s="131" t="str">
        <f t="shared" si="9"/>
        <v/>
      </c>
      <c r="G13" s="133" t="e">
        <f>IF(T13&lt;3000,"",'CC Expense Form Pg 2'!I15)</f>
        <v>#VALUE!</v>
      </c>
      <c r="J13" s="17" t="str">
        <f>MID('CC Expense Form Pg 2'!B15,1,4)</f>
        <v/>
      </c>
      <c r="K13" s="22" t="e">
        <f>IF(T13&lt;4999,"01-",IF('CC Expense Form Pg 2'!K15="","",IF(G13&lt;10000,"01-",IF(G13&gt;9999,"02-",""))))</f>
        <v>#VALUE!</v>
      </c>
      <c r="L13" s="17" t="str">
        <f t="shared" si="6"/>
        <v/>
      </c>
      <c r="M13" s="22" t="e">
        <f>IF(T13&lt;4999,"-0",IF('CC Expense Form Pg 2'!I15=3450,"-2",IF('CC Expense Form Pg 2'!K15="Yes","-3",IF('CC Expense Form Pg 2'!K15="No","-1",""))))</f>
        <v>#VALUE!</v>
      </c>
      <c r="N13" s="108" t="e">
        <f t="shared" si="4"/>
        <v>#VALUE!</v>
      </c>
      <c r="O13" t="str">
        <f>IF('CC Expense Form Pg 2'!H15="","",'CC Expense Form Pg 2'!H15)</f>
        <v/>
      </c>
      <c r="P13" t="str">
        <f>MID(O13,1,60)</f>
        <v/>
      </c>
      <c r="Q13" s="16" t="s">
        <v>274</v>
      </c>
      <c r="S13" t="e">
        <f>-J13</f>
        <v>#VALUE!</v>
      </c>
      <c r="T13" t="e">
        <f t="shared" si="10"/>
        <v>#VALUE!</v>
      </c>
    </row>
    <row r="14" spans="1:20" ht="15" x14ac:dyDescent="0.25">
      <c r="A14" s="130" t="e">
        <f t="shared" si="7"/>
        <v>#VALUE!</v>
      </c>
      <c r="B14" s="141" t="str">
        <f>+'CC Expense Form Pg 2'!D16</f>
        <v/>
      </c>
      <c r="C14" s="131" t="str">
        <f>+'CC Expense Form Pg 2'!E16</f>
        <v/>
      </c>
      <c r="D14" s="132">
        <f>+'CC Expense Form Pg 2'!F16</f>
        <v>0</v>
      </c>
      <c r="E14" s="131" t="str">
        <f t="shared" si="8"/>
        <v>Corp Credit Card Transactions</v>
      </c>
      <c r="F14" s="131" t="str">
        <f t="shared" si="9"/>
        <v/>
      </c>
      <c r="G14" s="133" t="e">
        <f>IF(T14&lt;3000,"",'CC Expense Form Pg 2'!I16)</f>
        <v>#VALUE!</v>
      </c>
      <c r="J14" s="17" t="str">
        <f>MID('CC Expense Form Pg 2'!B16,1,4)</f>
        <v/>
      </c>
      <c r="K14" s="22" t="e">
        <f>IF(T14&lt;4999,"01-",IF('CC Expense Form Pg 2'!K16="","",IF(G14&lt;10000,"01-",IF(G14&gt;9999,"02-",""))))</f>
        <v>#VALUE!</v>
      </c>
      <c r="L14" s="17" t="str">
        <f t="shared" si="6"/>
        <v/>
      </c>
      <c r="M14" s="22" t="e">
        <f>IF(T14&lt;4999,"-0",IF('CC Expense Form Pg 2'!I16=3450,"-2",IF('CC Expense Form Pg 2'!K16="Yes","-3",IF('CC Expense Form Pg 2'!K16="No","-1",""))))</f>
        <v>#VALUE!</v>
      </c>
      <c r="N14" s="108" t="e">
        <f t="shared" si="4"/>
        <v>#VALUE!</v>
      </c>
      <c r="O14" t="str">
        <f>IF('CC Expense Form Pg 2'!H16="","",'CC Expense Form Pg 2'!H16)</f>
        <v/>
      </c>
      <c r="P14" t="str">
        <f>MID(O14,1,60)</f>
        <v/>
      </c>
      <c r="Q14" s="16" t="s">
        <v>274</v>
      </c>
      <c r="S14" t="e">
        <f>-J14</f>
        <v>#VALUE!</v>
      </c>
      <c r="T14" t="e">
        <f t="shared" si="10"/>
        <v>#VALUE!</v>
      </c>
    </row>
    <row r="15" spans="1:20" ht="15" x14ac:dyDescent="0.25">
      <c r="A15" s="130" t="e">
        <f t="shared" si="7"/>
        <v>#VALUE!</v>
      </c>
      <c r="B15" s="141" t="str">
        <f>+'CC Expense Form Pg 2'!D17</f>
        <v/>
      </c>
      <c r="C15" s="131" t="str">
        <f>+'CC Expense Form Pg 2'!E17</f>
        <v/>
      </c>
      <c r="D15" s="132">
        <f>+'CC Expense Form Pg 2'!F17</f>
        <v>0</v>
      </c>
      <c r="E15" s="131" t="str">
        <f t="shared" si="8"/>
        <v>Corp Credit Card Transactions</v>
      </c>
      <c r="F15" s="131" t="str">
        <f t="shared" si="9"/>
        <v/>
      </c>
      <c r="G15" s="133" t="e">
        <f>IF(T15&lt;3000,"",'CC Expense Form Pg 2'!I17)</f>
        <v>#VALUE!</v>
      </c>
      <c r="J15" s="17" t="str">
        <f>MID('CC Expense Form Pg 2'!B17,1,4)</f>
        <v/>
      </c>
      <c r="K15" s="22" t="e">
        <f>IF(T15&lt;4999,"01-",IF('CC Expense Form Pg 2'!K17="","",IF(G15&lt;10000,"01-",IF(G15&gt;9999,"02-",""))))</f>
        <v>#VALUE!</v>
      </c>
      <c r="L15" s="17" t="str">
        <f t="shared" si="6"/>
        <v/>
      </c>
      <c r="M15" s="22" t="e">
        <f>IF(T15&lt;4999,"-0",IF('CC Expense Form Pg 2'!I17=3450,"-2",IF('CC Expense Form Pg 2'!K17="Yes","-3",IF('CC Expense Form Pg 2'!K17="No","-1",""))))</f>
        <v>#VALUE!</v>
      </c>
      <c r="N15" s="108" t="e">
        <f t="shared" si="4"/>
        <v>#VALUE!</v>
      </c>
      <c r="O15" t="str">
        <f>IF('CC Expense Form Pg 2'!H17="","",'CC Expense Form Pg 2'!H17)</f>
        <v/>
      </c>
      <c r="P15" t="str">
        <f>MID(O15,1,60)</f>
        <v/>
      </c>
      <c r="Q15" s="16" t="s">
        <v>274</v>
      </c>
      <c r="S15" t="e">
        <f>-J15</f>
        <v>#VALUE!</v>
      </c>
      <c r="T15" t="e">
        <f t="shared" si="10"/>
        <v>#VALUE!</v>
      </c>
    </row>
    <row r="16" spans="1:20" ht="15" x14ac:dyDescent="0.25">
      <c r="A16" s="130" t="e">
        <f t="shared" si="7"/>
        <v>#VALUE!</v>
      </c>
      <c r="B16" s="141" t="str">
        <f>+'CC Expense Form Pg 2'!D18</f>
        <v/>
      </c>
      <c r="C16" s="131" t="str">
        <f>+'CC Expense Form Pg 2'!E18</f>
        <v/>
      </c>
      <c r="D16" s="132">
        <f>+'CC Expense Form Pg 2'!F18</f>
        <v>0</v>
      </c>
      <c r="E16" s="131" t="str">
        <f t="shared" si="8"/>
        <v>Corp Credit Card Transactions</v>
      </c>
      <c r="F16" s="131" t="str">
        <f t="shared" si="9"/>
        <v/>
      </c>
      <c r="G16" s="133" t="e">
        <f>IF(T16&lt;3000,"",'CC Expense Form Pg 2'!I18)</f>
        <v>#VALUE!</v>
      </c>
      <c r="J16" s="17" t="str">
        <f>MID('CC Expense Form Pg 2'!B18,1,4)</f>
        <v/>
      </c>
      <c r="K16" s="22" t="e">
        <f>IF(T16&lt;4999,"01-",IF('CC Expense Form Pg 2'!K18="","",IF(G16&lt;10000,"01-",IF(G16&gt;9999,"02-",""))))</f>
        <v>#VALUE!</v>
      </c>
      <c r="L16" s="17" t="str">
        <f t="shared" si="6"/>
        <v/>
      </c>
      <c r="M16" s="22" t="e">
        <f>IF(T16&lt;4999,"-0",IF('CC Expense Form Pg 2'!I18=3450,"-2",IF('CC Expense Form Pg 2'!K18="Yes","-3",IF('CC Expense Form Pg 2'!K18="No","-1",""))))</f>
        <v>#VALUE!</v>
      </c>
      <c r="N16" s="108" t="e">
        <f t="shared" si="4"/>
        <v>#VALUE!</v>
      </c>
      <c r="O16" t="str">
        <f>IF('CC Expense Form Pg 2'!H18="","",'CC Expense Form Pg 2'!H18)</f>
        <v/>
      </c>
      <c r="P16" t="str">
        <f>MID(O16,1,60)</f>
        <v/>
      </c>
      <c r="Q16" s="16" t="s">
        <v>274</v>
      </c>
      <c r="S16" t="e">
        <f>-J16</f>
        <v>#VALUE!</v>
      </c>
      <c r="T16" t="e">
        <f t="shared" si="10"/>
        <v>#VALUE!</v>
      </c>
    </row>
    <row r="17" spans="1:20" ht="15" x14ac:dyDescent="0.25">
      <c r="A17" s="130" t="e">
        <f t="shared" si="7"/>
        <v>#VALUE!</v>
      </c>
      <c r="B17" s="141" t="str">
        <f>+'CC Expense Form Pg 2'!D19</f>
        <v/>
      </c>
      <c r="C17" s="131" t="str">
        <f>+'CC Expense Form Pg 2'!E19</f>
        <v/>
      </c>
      <c r="D17" s="132">
        <f>+'CC Expense Form Pg 2'!F19</f>
        <v>0</v>
      </c>
      <c r="E17" s="131" t="str">
        <f t="shared" si="8"/>
        <v>Corp Credit Card Transactions</v>
      </c>
      <c r="F17" s="131" t="str">
        <f t="shared" si="9"/>
        <v/>
      </c>
      <c r="G17" s="133" t="e">
        <f>IF(T17&lt;3000,"",'CC Expense Form Pg 2'!I19)</f>
        <v>#VALUE!</v>
      </c>
      <c r="J17" s="17" t="str">
        <f>MID('CC Expense Form Pg 2'!B19,1,4)</f>
        <v/>
      </c>
      <c r="K17" s="22" t="e">
        <f>IF(T17&lt;4999,"01-",IF('CC Expense Form Pg 2'!K19="","",IF(G17&lt;10000,"01-",IF(G17&gt;9999,"02-",""))))</f>
        <v>#VALUE!</v>
      </c>
      <c r="L17" s="17" t="str">
        <f t="shared" si="6"/>
        <v/>
      </c>
      <c r="M17" s="22" t="e">
        <f>IF(T17&lt;4999,"-0",IF('CC Expense Form Pg 2'!I19=3450,"-2",IF('CC Expense Form Pg 2'!K19="Yes","-3",IF('CC Expense Form Pg 2'!K19="No","-1",""))))</f>
        <v>#VALUE!</v>
      </c>
      <c r="N17" s="108" t="e">
        <f t="shared" si="4"/>
        <v>#VALUE!</v>
      </c>
      <c r="O17" t="str">
        <f>IF('CC Expense Form Pg 2'!H19="","",'CC Expense Form Pg 2'!H19)</f>
        <v/>
      </c>
      <c r="P17" t="str">
        <f>MID(O17,1,60)</f>
        <v/>
      </c>
      <c r="Q17" s="16" t="s">
        <v>274</v>
      </c>
      <c r="S17" t="e">
        <f>-J17</f>
        <v>#VALUE!</v>
      </c>
      <c r="T17" t="e">
        <f t="shared" si="10"/>
        <v>#VALUE!</v>
      </c>
    </row>
    <row r="18" spans="1:20" ht="15" x14ac:dyDescent="0.25">
      <c r="A18" s="130" t="e">
        <f t="shared" si="7"/>
        <v>#VALUE!</v>
      </c>
      <c r="B18" s="141" t="str">
        <f>+'CC Expense Form Pg 2'!D20</f>
        <v/>
      </c>
      <c r="C18" s="131" t="str">
        <f>+'CC Expense Form Pg 2'!E20</f>
        <v/>
      </c>
      <c r="D18" s="132">
        <f>+'CC Expense Form Pg 2'!F20</f>
        <v>0</v>
      </c>
      <c r="E18" s="131" t="str">
        <f t="shared" si="8"/>
        <v>Corp Credit Card Transactions</v>
      </c>
      <c r="F18" s="131" t="str">
        <f t="shared" si="9"/>
        <v/>
      </c>
      <c r="G18" s="133" t="e">
        <f>IF(T18&lt;3000,"",'CC Expense Form Pg 2'!I20)</f>
        <v>#VALUE!</v>
      </c>
      <c r="J18" s="17" t="str">
        <f>MID('CC Expense Form Pg 2'!B20,1,4)</f>
        <v/>
      </c>
      <c r="K18" s="22" t="e">
        <f>IF(T18&lt;4999,"01-",IF('CC Expense Form Pg 2'!K20="","",IF(G18&lt;10000,"01-",IF(G18&gt;9999,"02-",""))))</f>
        <v>#VALUE!</v>
      </c>
      <c r="L18" s="17" t="str">
        <f t="shared" si="6"/>
        <v/>
      </c>
      <c r="M18" s="22" t="e">
        <f>IF(T18&lt;4999,"-0",IF('CC Expense Form Pg 2'!I20=3450,"-2",IF('CC Expense Form Pg 2'!K20="Yes","-3",IF('CC Expense Form Pg 2'!K20="No","-1",""))))</f>
        <v>#VALUE!</v>
      </c>
      <c r="N18" s="108" t="e">
        <f t="shared" si="4"/>
        <v>#VALUE!</v>
      </c>
      <c r="O18" t="str">
        <f>IF('CC Expense Form Pg 2'!H20="","",'CC Expense Form Pg 2'!H20)</f>
        <v/>
      </c>
      <c r="P18" t="str">
        <f>MID(O18,1,60)</f>
        <v/>
      </c>
      <c r="Q18" s="16" t="s">
        <v>274</v>
      </c>
      <c r="S18" t="e">
        <f>-J18</f>
        <v>#VALUE!</v>
      </c>
      <c r="T18" t="e">
        <f t="shared" si="10"/>
        <v>#VALUE!</v>
      </c>
    </row>
    <row r="19" spans="1:20" ht="15" x14ac:dyDescent="0.25">
      <c r="A19" s="130" t="e">
        <f t="shared" si="7"/>
        <v>#VALUE!</v>
      </c>
      <c r="B19" s="141" t="str">
        <f>+'CC Expense Form Pg 2'!D21</f>
        <v/>
      </c>
      <c r="C19" s="131" t="str">
        <f>+'CC Expense Form Pg 2'!E21</f>
        <v/>
      </c>
      <c r="D19" s="132">
        <f>+'CC Expense Form Pg 2'!F21</f>
        <v>0</v>
      </c>
      <c r="E19" s="131" t="str">
        <f t="shared" si="8"/>
        <v>Corp Credit Card Transactions</v>
      </c>
      <c r="F19" s="131" t="str">
        <f t="shared" si="9"/>
        <v/>
      </c>
      <c r="G19" s="133" t="e">
        <f>IF(T19&lt;3000,"",'CC Expense Form Pg 2'!I21)</f>
        <v>#VALUE!</v>
      </c>
      <c r="J19" s="17" t="str">
        <f>MID('CC Expense Form Pg 2'!B21,1,4)</f>
        <v/>
      </c>
      <c r="K19" s="22" t="e">
        <f>IF(T19&lt;4999,"01-",IF('CC Expense Form Pg 2'!K21="","",IF(G19&lt;10000,"01-",IF(G19&gt;9999,"02-",""))))</f>
        <v>#VALUE!</v>
      </c>
      <c r="L19" s="17" t="str">
        <f t="shared" si="6"/>
        <v/>
      </c>
      <c r="M19" s="22" t="e">
        <f>IF(T19&lt;4999,"-0",IF('CC Expense Form Pg 2'!I21=3450,"-2",IF('CC Expense Form Pg 2'!K21="Yes","-3",IF('CC Expense Form Pg 2'!K21="No","-1",""))))</f>
        <v>#VALUE!</v>
      </c>
      <c r="N19" s="108" t="e">
        <f t="shared" si="4"/>
        <v>#VALUE!</v>
      </c>
      <c r="O19" t="str">
        <f>IF('CC Expense Form Pg 2'!H21="","",'CC Expense Form Pg 2'!H21)</f>
        <v/>
      </c>
      <c r="P19" t="str">
        <f>MID(O19,1,60)</f>
        <v/>
      </c>
      <c r="Q19" s="16" t="s">
        <v>274</v>
      </c>
      <c r="S19" t="e">
        <f>-J19</f>
        <v>#VALUE!</v>
      </c>
      <c r="T19" t="e">
        <f t="shared" si="10"/>
        <v>#VALUE!</v>
      </c>
    </row>
    <row r="20" spans="1:20" ht="15" x14ac:dyDescent="0.25">
      <c r="A20" s="130" t="e">
        <f t="shared" si="7"/>
        <v>#VALUE!</v>
      </c>
      <c r="B20" s="141" t="str">
        <f>+'CC Expense Form Pg 2'!D22</f>
        <v/>
      </c>
      <c r="C20" s="131" t="str">
        <f>+'CC Expense Form Pg 2'!E22</f>
        <v/>
      </c>
      <c r="D20" s="132">
        <f>+'CC Expense Form Pg 2'!F22</f>
        <v>0</v>
      </c>
      <c r="E20" s="131" t="str">
        <f t="shared" si="8"/>
        <v>Corp Credit Card Transactions</v>
      </c>
      <c r="F20" s="131" t="str">
        <f t="shared" si="9"/>
        <v/>
      </c>
      <c r="G20" s="133" t="e">
        <f>IF(T20&lt;3000,"",'CC Expense Form Pg 2'!I22)</f>
        <v>#VALUE!</v>
      </c>
      <c r="J20" s="17" t="str">
        <f>MID('CC Expense Form Pg 2'!B22,1,4)</f>
        <v/>
      </c>
      <c r="K20" s="22" t="e">
        <f>IF(T20&lt;4999,"01-",IF('CC Expense Form Pg 2'!K22="","",IF(G20&lt;10000,"01-",IF(G20&gt;9999,"02-",""))))</f>
        <v>#VALUE!</v>
      </c>
      <c r="L20" s="17" t="str">
        <f t="shared" si="6"/>
        <v/>
      </c>
      <c r="M20" s="22" t="e">
        <f>IF(T20&lt;4999,"-0",IF('CC Expense Form Pg 2'!I22=3450,"-2",IF('CC Expense Form Pg 2'!K22="Yes","-3",IF('CC Expense Form Pg 2'!K22="No","-1",""))))</f>
        <v>#VALUE!</v>
      </c>
      <c r="N20" s="108" t="e">
        <f t="shared" si="4"/>
        <v>#VALUE!</v>
      </c>
      <c r="O20" t="str">
        <f>IF('CC Expense Form Pg 2'!H22="","",'CC Expense Form Pg 2'!H22)</f>
        <v/>
      </c>
      <c r="P20" t="str">
        <f>MID(O20,1,60)</f>
        <v/>
      </c>
      <c r="Q20" s="16" t="s">
        <v>274</v>
      </c>
      <c r="S20" t="e">
        <f>-J20</f>
        <v>#VALUE!</v>
      </c>
      <c r="T20" t="e">
        <f t="shared" si="10"/>
        <v>#VALUE!</v>
      </c>
    </row>
    <row r="21" spans="1:20" ht="15" x14ac:dyDescent="0.25">
      <c r="A21" s="130" t="e">
        <f t="shared" si="7"/>
        <v>#VALUE!</v>
      </c>
      <c r="B21" s="141" t="str">
        <f>+'CC Expense Form Pg 3'!D13</f>
        <v/>
      </c>
      <c r="C21" s="131" t="str">
        <f>+'CC Expense Form Pg 3'!E13</f>
        <v/>
      </c>
      <c r="D21" s="132">
        <f>+'CC Expense Form Pg 3'!F13</f>
        <v>0</v>
      </c>
      <c r="E21" s="131" t="str">
        <f t="shared" si="8"/>
        <v>Corp Credit Card Transactions</v>
      </c>
      <c r="F21" s="131" t="str">
        <f t="shared" si="9"/>
        <v/>
      </c>
      <c r="G21" s="133" t="e">
        <f>IF(T21&lt;3000,"",'CC Expense Form Pg 3'!I13)</f>
        <v>#VALUE!</v>
      </c>
      <c r="J21" s="17" t="str">
        <f>MID('CC Expense Form Pg 3'!B13,1,4)</f>
        <v/>
      </c>
      <c r="K21" s="22" t="e">
        <f>IF(T21&lt;4999,"01-",IF('CC Expense Form Pg 3'!K13="","",IF(G21&lt;10000,"01-",IF(G21&gt;9999,"02-",""))))</f>
        <v>#VALUE!</v>
      </c>
      <c r="L21" s="17" t="str">
        <f t="shared" ref="L21:L30" si="11">+J21</f>
        <v/>
      </c>
      <c r="M21" s="22" t="e">
        <f>IF(T21&lt;4999,"-0",IF('CC Expense Form Pg 3'!I13=3450,"-2",IF('CC Expense Form Pg 3'!K13="Yes","-3",IF('CC Expense Form Pg 3'!K13="No","-1",""))))</f>
        <v>#VALUE!</v>
      </c>
      <c r="N21" s="108" t="e">
        <f t="shared" ref="N21:N30" si="12">CONCATENATE(K21,L21,M21)</f>
        <v>#VALUE!</v>
      </c>
      <c r="O21" t="str">
        <f>IF('CC Expense Form Pg 3'!H13="","",'CC Expense Form Pg 3'!H13)</f>
        <v/>
      </c>
      <c r="P21" t="str">
        <f>MID(O21,1,60)</f>
        <v/>
      </c>
      <c r="Q21" s="16" t="s">
        <v>274</v>
      </c>
      <c r="S21" t="e">
        <f>-J21</f>
        <v>#VALUE!</v>
      </c>
      <c r="T21" t="e">
        <f t="shared" ref="T21:T30" si="13">-S21</f>
        <v>#VALUE!</v>
      </c>
    </row>
    <row r="22" spans="1:20" ht="15" x14ac:dyDescent="0.25">
      <c r="A22" s="130" t="e">
        <f t="shared" si="7"/>
        <v>#VALUE!</v>
      </c>
      <c r="B22" s="141" t="str">
        <f>+'CC Expense Form Pg 3'!D14</f>
        <v/>
      </c>
      <c r="C22" s="131" t="str">
        <f>+'CC Expense Form Pg 3'!E14</f>
        <v/>
      </c>
      <c r="D22" s="132">
        <f>+'CC Expense Form Pg 3'!F14</f>
        <v>0</v>
      </c>
      <c r="E22" s="131" t="str">
        <f t="shared" si="8"/>
        <v>Corp Credit Card Transactions</v>
      </c>
      <c r="F22" s="131" t="str">
        <f t="shared" si="9"/>
        <v/>
      </c>
      <c r="G22" s="133" t="e">
        <f>IF(T22&lt;3000,"",'CC Expense Form Pg 3'!I14)</f>
        <v>#VALUE!</v>
      </c>
      <c r="J22" s="17" t="str">
        <f>MID('CC Expense Form Pg 3'!B14,1,4)</f>
        <v/>
      </c>
      <c r="K22" s="22" t="e">
        <f>IF(T22&lt;4999,"01-",IF('CC Expense Form Pg 3'!K14="","",IF(G22&lt;10000,"01-",IF(G22&gt;9999,"02-",""))))</f>
        <v>#VALUE!</v>
      </c>
      <c r="L22" s="17" t="str">
        <f t="shared" si="11"/>
        <v/>
      </c>
      <c r="M22" s="22" t="e">
        <f>IF(T22&lt;4999,"-0",IF('CC Expense Form Pg 3'!I14=3450,"-2",IF('CC Expense Form Pg 3'!K14="Yes","-3",IF('CC Expense Form Pg 3'!K14="No","-1",""))))</f>
        <v>#VALUE!</v>
      </c>
      <c r="N22" s="108" t="e">
        <f t="shared" si="12"/>
        <v>#VALUE!</v>
      </c>
      <c r="O22" t="str">
        <f>IF('CC Expense Form Pg 3'!H14="","",'CC Expense Form Pg 3'!H14)</f>
        <v/>
      </c>
      <c r="P22" t="str">
        <f>MID(O22,1,60)</f>
        <v/>
      </c>
      <c r="Q22" s="16" t="s">
        <v>274</v>
      </c>
      <c r="S22" t="e">
        <f t="shared" ref="S22:S30" si="14">-J22</f>
        <v>#VALUE!</v>
      </c>
      <c r="T22" t="e">
        <f t="shared" si="13"/>
        <v>#VALUE!</v>
      </c>
    </row>
    <row r="23" spans="1:20" ht="15" x14ac:dyDescent="0.25">
      <c r="A23" s="130" t="e">
        <f t="shared" si="7"/>
        <v>#VALUE!</v>
      </c>
      <c r="B23" s="141" t="str">
        <f>+'CC Expense Form Pg 3'!D15</f>
        <v/>
      </c>
      <c r="C23" s="131" t="str">
        <f>+'CC Expense Form Pg 3'!E15</f>
        <v/>
      </c>
      <c r="D23" s="132">
        <f>+'CC Expense Form Pg 3'!F15</f>
        <v>0</v>
      </c>
      <c r="E23" s="131" t="str">
        <f t="shared" si="8"/>
        <v>Corp Credit Card Transactions</v>
      </c>
      <c r="F23" s="131" t="str">
        <f t="shared" si="9"/>
        <v/>
      </c>
      <c r="G23" s="133" t="e">
        <f>IF(T23&lt;3000,"",'CC Expense Form Pg 3'!I15)</f>
        <v>#VALUE!</v>
      </c>
      <c r="J23" s="17" t="str">
        <f>MID('CC Expense Form Pg 3'!B15,1,4)</f>
        <v/>
      </c>
      <c r="K23" s="22" t="e">
        <f>IF(T23&lt;4999,"01-",IF('CC Expense Form Pg 3'!K15="","",IF(G23&lt;10000,"01-",IF(G23&gt;9999,"02-",""))))</f>
        <v>#VALUE!</v>
      </c>
      <c r="L23" s="17" t="str">
        <f t="shared" si="11"/>
        <v/>
      </c>
      <c r="M23" s="22" t="e">
        <f>IF(T23&lt;4999,"-0",IF('CC Expense Form Pg 3'!I15=3450,"-2",IF('CC Expense Form Pg 3'!K15="Yes","-3",IF('CC Expense Form Pg 3'!K15="No","-1",""))))</f>
        <v>#VALUE!</v>
      </c>
      <c r="N23" s="108" t="e">
        <f t="shared" si="12"/>
        <v>#VALUE!</v>
      </c>
      <c r="O23" t="str">
        <f>IF('CC Expense Form Pg 3'!H15="","",'CC Expense Form Pg 3'!H15)</f>
        <v/>
      </c>
      <c r="P23" t="str">
        <f>MID(O23,1,60)</f>
        <v/>
      </c>
      <c r="Q23" s="16" t="s">
        <v>274</v>
      </c>
      <c r="S23" t="e">
        <f t="shared" si="14"/>
        <v>#VALUE!</v>
      </c>
      <c r="T23" t="e">
        <f t="shared" si="13"/>
        <v>#VALUE!</v>
      </c>
    </row>
    <row r="24" spans="1:20" ht="15" x14ac:dyDescent="0.25">
      <c r="A24" s="130" t="e">
        <f t="shared" si="7"/>
        <v>#VALUE!</v>
      </c>
      <c r="B24" s="141" t="str">
        <f>+'CC Expense Form Pg 3'!D16</f>
        <v/>
      </c>
      <c r="C24" s="131" t="str">
        <f>+'CC Expense Form Pg 3'!E16</f>
        <v/>
      </c>
      <c r="D24" s="132">
        <f>+'CC Expense Form Pg 3'!F16</f>
        <v>0</v>
      </c>
      <c r="E24" s="131" t="str">
        <f t="shared" si="8"/>
        <v>Corp Credit Card Transactions</v>
      </c>
      <c r="F24" s="131" t="str">
        <f t="shared" si="9"/>
        <v/>
      </c>
      <c r="G24" s="133" t="e">
        <f>IF(T24&lt;3000,"",'CC Expense Form Pg 3'!I16)</f>
        <v>#VALUE!</v>
      </c>
      <c r="J24" s="17" t="str">
        <f>MID('CC Expense Form Pg 3'!B16,1,4)</f>
        <v/>
      </c>
      <c r="K24" s="22" t="e">
        <f>IF(T24&lt;4999,"01-",IF('CC Expense Form Pg 3'!K16="","",IF(G24&lt;10000,"01-",IF(G24&gt;9999,"02-",""))))</f>
        <v>#VALUE!</v>
      </c>
      <c r="L24" s="17" t="str">
        <f t="shared" si="11"/>
        <v/>
      </c>
      <c r="M24" s="22" t="e">
        <f>IF(T24&lt;4999,"-0",IF('CC Expense Form Pg 3'!I16=3450,"-2",IF('CC Expense Form Pg 3'!K16="Yes","-3",IF('CC Expense Form Pg 3'!K16="No","-1",""))))</f>
        <v>#VALUE!</v>
      </c>
      <c r="N24" s="108" t="e">
        <f t="shared" si="12"/>
        <v>#VALUE!</v>
      </c>
      <c r="O24" t="str">
        <f>IF('CC Expense Form Pg 3'!H16="","",'CC Expense Form Pg 3'!H16)</f>
        <v/>
      </c>
      <c r="P24" t="str">
        <f>MID(O24,1,60)</f>
        <v/>
      </c>
      <c r="Q24" s="16" t="s">
        <v>274</v>
      </c>
      <c r="S24" t="e">
        <f t="shared" si="14"/>
        <v>#VALUE!</v>
      </c>
      <c r="T24" t="e">
        <f t="shared" si="13"/>
        <v>#VALUE!</v>
      </c>
    </row>
    <row r="25" spans="1:20" ht="15" x14ac:dyDescent="0.25">
      <c r="A25" s="130" t="e">
        <f t="shared" si="7"/>
        <v>#VALUE!</v>
      </c>
      <c r="B25" s="141" t="str">
        <f>+'CC Expense Form Pg 3'!D17</f>
        <v/>
      </c>
      <c r="C25" s="131" t="str">
        <f>+'CC Expense Form Pg 3'!E17</f>
        <v/>
      </c>
      <c r="D25" s="132">
        <f>+'CC Expense Form Pg 3'!F17</f>
        <v>0</v>
      </c>
      <c r="E25" s="131" t="str">
        <f t="shared" si="8"/>
        <v>Corp Credit Card Transactions</v>
      </c>
      <c r="F25" s="131" t="str">
        <f t="shared" si="9"/>
        <v/>
      </c>
      <c r="G25" s="133" t="e">
        <f>IF(T25&lt;3000,"",'CC Expense Form Pg 3'!I17)</f>
        <v>#VALUE!</v>
      </c>
      <c r="J25" s="17" t="str">
        <f>MID('CC Expense Form Pg 3'!B17,1,4)</f>
        <v/>
      </c>
      <c r="K25" s="22" t="e">
        <f>IF(T25&lt;4999,"01-",IF('CC Expense Form Pg 3'!K17="","",IF(G25&lt;10000,"01-",IF(G25&gt;9999,"02-",""))))</f>
        <v>#VALUE!</v>
      </c>
      <c r="L25" s="17" t="str">
        <f t="shared" si="11"/>
        <v/>
      </c>
      <c r="M25" s="22" t="e">
        <f>IF(T25&lt;4999,"-0",IF('CC Expense Form Pg 3'!I17=3450,"-2",IF('CC Expense Form Pg 3'!K17="Yes","-3",IF('CC Expense Form Pg 3'!K17="No","-1",""))))</f>
        <v>#VALUE!</v>
      </c>
      <c r="N25" s="108" t="e">
        <f t="shared" si="12"/>
        <v>#VALUE!</v>
      </c>
      <c r="O25" t="str">
        <f>IF('CC Expense Form Pg 3'!H17="","",'CC Expense Form Pg 3'!H17)</f>
        <v/>
      </c>
      <c r="P25" t="str">
        <f>MID(O25,1,60)</f>
        <v/>
      </c>
      <c r="Q25" s="16" t="s">
        <v>274</v>
      </c>
      <c r="S25" t="e">
        <f t="shared" si="14"/>
        <v>#VALUE!</v>
      </c>
      <c r="T25" t="e">
        <f t="shared" si="13"/>
        <v>#VALUE!</v>
      </c>
    </row>
    <row r="26" spans="1:20" ht="15" x14ac:dyDescent="0.25">
      <c r="A26" s="130" t="e">
        <f t="shared" si="7"/>
        <v>#VALUE!</v>
      </c>
      <c r="B26" s="141" t="str">
        <f>+'CC Expense Form Pg 3'!D18</f>
        <v/>
      </c>
      <c r="C26" s="131" t="str">
        <f>+'CC Expense Form Pg 3'!E18</f>
        <v/>
      </c>
      <c r="D26" s="132">
        <f>+'CC Expense Form Pg 3'!F18</f>
        <v>0</v>
      </c>
      <c r="E26" s="131" t="str">
        <f t="shared" si="8"/>
        <v>Corp Credit Card Transactions</v>
      </c>
      <c r="F26" s="131" t="str">
        <f t="shared" si="9"/>
        <v/>
      </c>
      <c r="G26" s="133" t="e">
        <f>IF(T26&lt;3000,"",'CC Expense Form Pg 3'!I18)</f>
        <v>#VALUE!</v>
      </c>
      <c r="J26" s="17" t="str">
        <f>MID('CC Expense Form Pg 3'!B18,1,4)</f>
        <v/>
      </c>
      <c r="K26" s="22" t="e">
        <f>IF(T26&lt;4999,"01-",IF('CC Expense Form Pg 3'!K18="","",IF(G26&lt;10000,"01-",IF(G26&gt;9999,"02-",""))))</f>
        <v>#VALUE!</v>
      </c>
      <c r="L26" s="17" t="str">
        <f t="shared" si="11"/>
        <v/>
      </c>
      <c r="M26" s="22" t="e">
        <f>IF(T26&lt;4999,"-0",IF('CC Expense Form Pg 3'!I18=3450,"-2",IF('CC Expense Form Pg 3'!K18="Yes","-3",IF('CC Expense Form Pg 3'!K18="No","-1",""))))</f>
        <v>#VALUE!</v>
      </c>
      <c r="N26" s="108" t="e">
        <f t="shared" si="12"/>
        <v>#VALUE!</v>
      </c>
      <c r="O26" t="str">
        <f>IF('CC Expense Form Pg 3'!H18="","",'CC Expense Form Pg 3'!H18)</f>
        <v/>
      </c>
      <c r="P26" t="str">
        <f>MID(O26,1,60)</f>
        <v/>
      </c>
      <c r="Q26" s="16" t="s">
        <v>274</v>
      </c>
      <c r="S26" t="e">
        <f t="shared" si="14"/>
        <v>#VALUE!</v>
      </c>
      <c r="T26" t="e">
        <f t="shared" si="13"/>
        <v>#VALUE!</v>
      </c>
    </row>
    <row r="27" spans="1:20" ht="15" x14ac:dyDescent="0.25">
      <c r="A27" s="130" t="e">
        <f t="shared" si="7"/>
        <v>#VALUE!</v>
      </c>
      <c r="B27" s="141" t="str">
        <f>+'CC Expense Form Pg 3'!D19</f>
        <v/>
      </c>
      <c r="C27" s="131" t="str">
        <f>+'CC Expense Form Pg 3'!E19</f>
        <v/>
      </c>
      <c r="D27" s="132">
        <f>+'CC Expense Form Pg 3'!F19</f>
        <v>0</v>
      </c>
      <c r="E27" s="131" t="str">
        <f t="shared" si="8"/>
        <v>Corp Credit Card Transactions</v>
      </c>
      <c r="F27" s="131" t="str">
        <f t="shared" si="9"/>
        <v/>
      </c>
      <c r="G27" s="133" t="e">
        <f>IF(T27&lt;3000,"",'CC Expense Form Pg 3'!I19)</f>
        <v>#VALUE!</v>
      </c>
      <c r="J27" s="17" t="str">
        <f>MID('CC Expense Form Pg 3'!B19,1,4)</f>
        <v/>
      </c>
      <c r="K27" s="22" t="e">
        <f>IF(T27&lt;4999,"01-",IF('CC Expense Form Pg 3'!K19="","",IF(G27&lt;10000,"01-",IF(G27&gt;9999,"02-",""))))</f>
        <v>#VALUE!</v>
      </c>
      <c r="L27" s="17" t="str">
        <f t="shared" si="11"/>
        <v/>
      </c>
      <c r="M27" s="22" t="e">
        <f>IF(T27&lt;4999,"-0",IF('CC Expense Form Pg 3'!I19=3450,"-2",IF('CC Expense Form Pg 3'!K19="Yes","-3",IF('CC Expense Form Pg 3'!K19="No","-1",""))))</f>
        <v>#VALUE!</v>
      </c>
      <c r="N27" s="108" t="e">
        <f t="shared" si="12"/>
        <v>#VALUE!</v>
      </c>
      <c r="O27" t="str">
        <f>IF('CC Expense Form Pg 3'!H19="","",'CC Expense Form Pg 3'!H19)</f>
        <v/>
      </c>
      <c r="P27" t="str">
        <f>MID(O27,1,60)</f>
        <v/>
      </c>
      <c r="Q27" s="16" t="s">
        <v>274</v>
      </c>
      <c r="S27" t="e">
        <f t="shared" si="14"/>
        <v>#VALUE!</v>
      </c>
      <c r="T27" t="e">
        <f t="shared" si="13"/>
        <v>#VALUE!</v>
      </c>
    </row>
    <row r="28" spans="1:20" ht="15" x14ac:dyDescent="0.25">
      <c r="A28" s="130" t="e">
        <f t="shared" si="7"/>
        <v>#VALUE!</v>
      </c>
      <c r="B28" s="141" t="str">
        <f>+'CC Expense Form Pg 3'!D20</f>
        <v/>
      </c>
      <c r="C28" s="131" t="str">
        <f>+'CC Expense Form Pg 3'!E20</f>
        <v/>
      </c>
      <c r="D28" s="132">
        <f>+'CC Expense Form Pg 3'!F20</f>
        <v>0</v>
      </c>
      <c r="E28" s="131" t="str">
        <f t="shared" si="8"/>
        <v>Corp Credit Card Transactions</v>
      </c>
      <c r="F28" s="131" t="str">
        <f t="shared" si="9"/>
        <v/>
      </c>
      <c r="G28" s="133" t="e">
        <f>IF(T28&lt;3000,"",'CC Expense Form Pg 3'!I20)</f>
        <v>#VALUE!</v>
      </c>
      <c r="J28" s="17" t="str">
        <f>MID('CC Expense Form Pg 3'!B20,1,4)</f>
        <v/>
      </c>
      <c r="K28" s="22" t="e">
        <f>IF(T28&lt;4999,"01-",IF('CC Expense Form Pg 3'!K20="","",IF(G28&lt;10000,"01-",IF(G28&gt;9999,"02-",""))))</f>
        <v>#VALUE!</v>
      </c>
      <c r="L28" s="17" t="str">
        <f t="shared" si="11"/>
        <v/>
      </c>
      <c r="M28" s="22" t="e">
        <f>IF(T28&lt;4999,"-0",IF('CC Expense Form Pg 3'!I20=3450,"-2",IF('CC Expense Form Pg 3'!K20="Yes","-3",IF('CC Expense Form Pg 3'!K20="No","-1",""))))</f>
        <v>#VALUE!</v>
      </c>
      <c r="N28" s="108" t="e">
        <f t="shared" si="12"/>
        <v>#VALUE!</v>
      </c>
      <c r="O28" t="str">
        <f>IF('CC Expense Form Pg 3'!H20="","",'CC Expense Form Pg 3'!H20)</f>
        <v/>
      </c>
      <c r="P28" t="str">
        <f>MID(O28,1,60)</f>
        <v/>
      </c>
      <c r="Q28" s="16" t="s">
        <v>274</v>
      </c>
      <c r="S28" t="e">
        <f t="shared" si="14"/>
        <v>#VALUE!</v>
      </c>
      <c r="T28" t="e">
        <f t="shared" si="13"/>
        <v>#VALUE!</v>
      </c>
    </row>
    <row r="29" spans="1:20" ht="15" x14ac:dyDescent="0.25">
      <c r="A29" s="130" t="e">
        <f t="shared" si="7"/>
        <v>#VALUE!</v>
      </c>
      <c r="B29" s="141" t="str">
        <f>+'CC Expense Form Pg 3'!D21</f>
        <v/>
      </c>
      <c r="C29" s="131" t="str">
        <f>+'CC Expense Form Pg 3'!E21</f>
        <v/>
      </c>
      <c r="D29" s="132">
        <f>+'CC Expense Form Pg 3'!F21</f>
        <v>0</v>
      </c>
      <c r="E29" s="131" t="str">
        <f t="shared" si="8"/>
        <v>Corp Credit Card Transactions</v>
      </c>
      <c r="F29" s="131" t="str">
        <f t="shared" si="9"/>
        <v/>
      </c>
      <c r="G29" s="133" t="e">
        <f>IF(T29&lt;3000,"",'CC Expense Form Pg 3'!I21)</f>
        <v>#VALUE!</v>
      </c>
      <c r="J29" s="17" t="str">
        <f>MID('CC Expense Form Pg 3'!B21,1,4)</f>
        <v/>
      </c>
      <c r="K29" s="22" t="e">
        <f>IF(T29&lt;4999,"01-",IF('CC Expense Form Pg 3'!K21="","",IF(G29&lt;10000,"01-",IF(G29&gt;9999,"02-",""))))</f>
        <v>#VALUE!</v>
      </c>
      <c r="L29" s="17" t="str">
        <f t="shared" si="11"/>
        <v/>
      </c>
      <c r="M29" s="22" t="e">
        <f>IF(T29&lt;4999,"-0",IF('CC Expense Form Pg 3'!I21=3450,"-2",IF('CC Expense Form Pg 3'!K21="Yes","-3",IF('CC Expense Form Pg 3'!K21="No","-1",""))))</f>
        <v>#VALUE!</v>
      </c>
      <c r="N29" s="108" t="e">
        <f t="shared" si="12"/>
        <v>#VALUE!</v>
      </c>
      <c r="O29" t="str">
        <f>IF('CC Expense Form Pg 3'!H21="","",'CC Expense Form Pg 3'!H21)</f>
        <v/>
      </c>
      <c r="P29" t="str">
        <f>MID(O29,1,60)</f>
        <v/>
      </c>
      <c r="Q29" s="16" t="s">
        <v>274</v>
      </c>
      <c r="S29" t="e">
        <f t="shared" si="14"/>
        <v>#VALUE!</v>
      </c>
      <c r="T29" t="e">
        <f t="shared" si="13"/>
        <v>#VALUE!</v>
      </c>
    </row>
    <row r="30" spans="1:20" ht="15" x14ac:dyDescent="0.25">
      <c r="A30" s="130" t="e">
        <f t="shared" si="7"/>
        <v>#VALUE!</v>
      </c>
      <c r="B30" s="141" t="str">
        <f>+'CC Expense Form Pg 3'!D22</f>
        <v/>
      </c>
      <c r="C30" s="131" t="str">
        <f>+'CC Expense Form Pg 3'!E22</f>
        <v/>
      </c>
      <c r="D30" s="132">
        <f>+'CC Expense Form Pg 3'!F22</f>
        <v>0</v>
      </c>
      <c r="E30" s="131" t="str">
        <f t="shared" si="8"/>
        <v>Corp Credit Card Transactions</v>
      </c>
      <c r="F30" s="131" t="str">
        <f t="shared" si="9"/>
        <v/>
      </c>
      <c r="G30" s="133" t="e">
        <f>IF(T30&lt;3000,"",'CC Expense Form Pg 3'!I22)</f>
        <v>#VALUE!</v>
      </c>
      <c r="J30" s="17" t="str">
        <f>MID('CC Expense Form Pg 3'!B22,1,4)</f>
        <v/>
      </c>
      <c r="K30" s="22" t="e">
        <f>IF(T30&lt;4999,"01-",IF('CC Expense Form Pg 3'!K22="","",IF(G30&lt;10000,"01-",IF(G30&gt;9999,"02-",""))))</f>
        <v>#VALUE!</v>
      </c>
      <c r="L30" s="17" t="str">
        <f t="shared" si="11"/>
        <v/>
      </c>
      <c r="M30" s="22" t="e">
        <f>IF(T30&lt;4999,"-0",IF('CC Expense Form Pg 3'!I22=3450,"-2",IF('CC Expense Form Pg 3'!K22="Yes","-3",IF('CC Expense Form Pg 3'!K22="No","-1",""))))</f>
        <v>#VALUE!</v>
      </c>
      <c r="N30" s="108" t="e">
        <f t="shared" si="12"/>
        <v>#VALUE!</v>
      </c>
      <c r="O30" t="str">
        <f>IF('CC Expense Form Pg 3'!H22="","",'CC Expense Form Pg 3'!H22)</f>
        <v/>
      </c>
      <c r="P30" t="str">
        <f>MID(O30,1,60)</f>
        <v/>
      </c>
      <c r="Q30" s="16" t="s">
        <v>274</v>
      </c>
      <c r="S30" t="e">
        <f t="shared" si="14"/>
        <v>#VALUE!</v>
      </c>
      <c r="T30" t="e">
        <f t="shared" si="13"/>
        <v>#VALUE!</v>
      </c>
    </row>
    <row r="31" spans="1:20" ht="15" x14ac:dyDescent="0.25">
      <c r="A31" s="137"/>
      <c r="B31" s="142"/>
      <c r="C31" s="137"/>
      <c r="D31" s="138"/>
      <c r="E31" s="137"/>
      <c r="F31" s="137"/>
      <c r="G31" s="139"/>
      <c r="L31" s="51"/>
    </row>
    <row r="32" spans="1:20" ht="15" x14ac:dyDescent="0.25">
      <c r="A32" s="134" t="s">
        <v>290</v>
      </c>
      <c r="B32" s="143"/>
      <c r="C32" s="135"/>
      <c r="D32" s="136">
        <f>SUM(D1:D31)</f>
        <v>0</v>
      </c>
      <c r="E32" s="137"/>
      <c r="F32" s="137"/>
      <c r="G32" s="139"/>
      <c r="L32" s="51"/>
    </row>
    <row r="33" spans="12:12" x14ac:dyDescent="0.2">
      <c r="L33" s="51"/>
    </row>
    <row r="34" spans="12:12" x14ac:dyDescent="0.2">
      <c r="L34" s="51"/>
    </row>
    <row r="35" spans="12:12" x14ac:dyDescent="0.2">
      <c r="L35" s="51"/>
    </row>
  </sheetData>
  <sheetProtection algorithmName="SHA-512" hashValue="08MbO83L9zAeDG4t9JZK/uAmX509G6yHO1U8ALb9MC1mUBQmiw+kAJBcX4FhiJYk3rq2QW0b7XQiI4iAxxnQqQ==" saltValue="aUloohuML7h7w+t5UQgMyA==" spinCount="100000"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20"/>
  <sheetViews>
    <sheetView workbookViewId="0"/>
  </sheetViews>
  <sheetFormatPr defaultRowHeight="12.75" x14ac:dyDescent="0.2"/>
  <cols>
    <col min="3" max="3" width="49.85546875" bestFit="1" customWidth="1"/>
    <col min="4" max="4" width="36.42578125" bestFit="1" customWidth="1"/>
  </cols>
  <sheetData>
    <row r="1" spans="1:4" x14ac:dyDescent="0.2">
      <c r="A1" t="s">
        <v>71</v>
      </c>
    </row>
    <row r="2" spans="1:4" x14ac:dyDescent="0.2">
      <c r="A2" t="s">
        <v>72</v>
      </c>
    </row>
    <row r="16" spans="1:4" x14ac:dyDescent="0.2">
      <c r="A16" s="45" t="str">
        <f>MID(D16,1,4)</f>
        <v>1402</v>
      </c>
      <c r="B16" s="20" t="s">
        <v>4</v>
      </c>
      <c r="C16" s="21" t="s">
        <v>219</v>
      </c>
      <c r="D16" t="s">
        <v>157</v>
      </c>
    </row>
    <row r="17" spans="1:4" x14ac:dyDescent="0.2">
      <c r="A17" s="45" t="str">
        <f>MID(D17,1,4)</f>
        <v>1403</v>
      </c>
      <c r="B17" s="20" t="s">
        <v>4</v>
      </c>
      <c r="C17" s="21" t="s">
        <v>220</v>
      </c>
      <c r="D17" t="s">
        <v>158</v>
      </c>
    </row>
    <row r="18" spans="1:4" x14ac:dyDescent="0.2">
      <c r="A18" s="45" t="str">
        <f>MID(D18,1,4)</f>
        <v>1406</v>
      </c>
      <c r="B18" s="20" t="s">
        <v>4</v>
      </c>
      <c r="C18" s="21" t="s">
        <v>221</v>
      </c>
      <c r="D18" t="s">
        <v>159</v>
      </c>
    </row>
    <row r="19" spans="1:4" x14ac:dyDescent="0.2">
      <c r="A19" s="45" t="str">
        <f>MID(D19,1,4)</f>
        <v>1410</v>
      </c>
      <c r="B19" s="20" t="s">
        <v>4</v>
      </c>
      <c r="C19" s="21" t="s">
        <v>223</v>
      </c>
      <c r="D19" t="s">
        <v>161</v>
      </c>
    </row>
    <row r="20" spans="1:4" x14ac:dyDescent="0.2">
      <c r="A20" s="20">
        <v>5702</v>
      </c>
      <c r="B20" s="20" t="s">
        <v>4</v>
      </c>
      <c r="C20" s="21" t="s">
        <v>27</v>
      </c>
      <c r="D20" t="s">
        <v>52</v>
      </c>
    </row>
    <row r="21" spans="1:4" x14ac:dyDescent="0.2">
      <c r="A21" s="20">
        <v>5260</v>
      </c>
      <c r="B21" s="20" t="s">
        <v>4</v>
      </c>
      <c r="C21" s="21" t="s">
        <v>122</v>
      </c>
      <c r="D21" t="s">
        <v>123</v>
      </c>
    </row>
    <row r="22" spans="1:4" x14ac:dyDescent="0.2">
      <c r="A22" s="20">
        <v>5404</v>
      </c>
      <c r="B22" s="20" t="s">
        <v>4</v>
      </c>
      <c r="C22" s="21" t="s">
        <v>18</v>
      </c>
      <c r="D22" t="s">
        <v>124</v>
      </c>
    </row>
    <row r="23" spans="1:4" x14ac:dyDescent="0.2">
      <c r="A23" s="20">
        <v>5950</v>
      </c>
      <c r="B23" s="20" t="s">
        <v>4</v>
      </c>
      <c r="C23" s="21" t="s">
        <v>34</v>
      </c>
      <c r="D23" t="s">
        <v>58</v>
      </c>
    </row>
    <row r="24" spans="1:4" x14ac:dyDescent="0.2">
      <c r="A24" s="20">
        <v>5308</v>
      </c>
      <c r="B24" s="20" t="s">
        <v>4</v>
      </c>
      <c r="C24" s="21" t="s">
        <v>16</v>
      </c>
      <c r="D24" t="s">
        <v>125</v>
      </c>
    </row>
    <row r="25" spans="1:4" x14ac:dyDescent="0.2">
      <c r="A25" s="20">
        <v>5256</v>
      </c>
      <c r="B25" s="20" t="s">
        <v>4</v>
      </c>
      <c r="C25" s="21" t="s">
        <v>113</v>
      </c>
      <c r="D25" t="s">
        <v>112</v>
      </c>
    </row>
    <row r="26" spans="1:4" x14ac:dyDescent="0.2">
      <c r="A26" s="20">
        <v>6206</v>
      </c>
      <c r="B26" s="20" t="s">
        <v>4</v>
      </c>
      <c r="C26" s="21" t="s">
        <v>115</v>
      </c>
      <c r="D26" t="s">
        <v>116</v>
      </c>
    </row>
    <row r="27" spans="1:4" x14ac:dyDescent="0.2">
      <c r="A27" s="20">
        <v>6000</v>
      </c>
      <c r="B27" s="20" t="s">
        <v>4</v>
      </c>
      <c r="C27" s="21" t="s">
        <v>35</v>
      </c>
      <c r="D27" t="s">
        <v>59</v>
      </c>
    </row>
    <row r="28" spans="1:4" x14ac:dyDescent="0.2">
      <c r="A28" s="20">
        <v>5554</v>
      </c>
      <c r="B28" s="20" t="s">
        <v>4</v>
      </c>
      <c r="C28" s="21" t="s">
        <v>22</v>
      </c>
      <c r="D28" t="s">
        <v>48</v>
      </c>
    </row>
    <row r="29" spans="1:4" x14ac:dyDescent="0.2">
      <c r="A29" s="20">
        <v>5558</v>
      </c>
      <c r="B29" s="20" t="s">
        <v>4</v>
      </c>
      <c r="C29" s="21" t="s">
        <v>24</v>
      </c>
      <c r="D29" t="s">
        <v>49</v>
      </c>
    </row>
    <row r="30" spans="1:4" x14ac:dyDescent="0.2">
      <c r="A30" s="20">
        <v>5352</v>
      </c>
      <c r="B30" s="20" t="s">
        <v>4</v>
      </c>
      <c r="C30" s="21" t="s">
        <v>117</v>
      </c>
      <c r="D30" t="s">
        <v>126</v>
      </c>
    </row>
    <row r="31" spans="1:4" x14ac:dyDescent="0.2">
      <c r="A31" s="20">
        <v>5454</v>
      </c>
      <c r="B31" s="20" t="s">
        <v>4</v>
      </c>
      <c r="C31" s="21" t="s">
        <v>20</v>
      </c>
      <c r="D31" t="s">
        <v>127</v>
      </c>
    </row>
    <row r="32" spans="1:4" x14ac:dyDescent="0.2">
      <c r="A32" s="20">
        <v>5452</v>
      </c>
      <c r="B32" s="20" t="s">
        <v>4</v>
      </c>
      <c r="C32" s="21" t="s">
        <v>19</v>
      </c>
      <c r="D32" t="s">
        <v>47</v>
      </c>
    </row>
    <row r="33" spans="1:4" x14ac:dyDescent="0.2">
      <c r="A33" s="20">
        <v>5756</v>
      </c>
      <c r="B33" s="20" t="s">
        <v>4</v>
      </c>
      <c r="C33" s="21" t="s">
        <v>31</v>
      </c>
      <c r="D33" t="s">
        <v>56</v>
      </c>
    </row>
    <row r="34" spans="1:4" x14ac:dyDescent="0.2">
      <c r="A34" s="20">
        <v>6214</v>
      </c>
      <c r="B34" s="20" t="s">
        <v>4</v>
      </c>
      <c r="C34" s="21" t="s">
        <v>42</v>
      </c>
      <c r="D34" t="s">
        <v>65</v>
      </c>
    </row>
    <row r="35" spans="1:4" x14ac:dyDescent="0.2">
      <c r="A35" s="20">
        <v>5202</v>
      </c>
      <c r="B35" s="20" t="s">
        <v>4</v>
      </c>
      <c r="C35" s="21" t="s">
        <v>10</v>
      </c>
      <c r="D35" t="s">
        <v>128</v>
      </c>
    </row>
    <row r="36" spans="1:4" x14ac:dyDescent="0.2">
      <c r="A36" s="20">
        <v>5252</v>
      </c>
      <c r="B36" s="20" t="s">
        <v>4</v>
      </c>
      <c r="C36" s="21" t="s">
        <v>11</v>
      </c>
      <c r="D36" t="s">
        <v>44</v>
      </c>
    </row>
    <row r="37" spans="1:4" x14ac:dyDescent="0.2">
      <c r="A37" s="20">
        <v>5652</v>
      </c>
      <c r="B37" s="20" t="s">
        <v>4</v>
      </c>
      <c r="C37" s="21" t="s">
        <v>25</v>
      </c>
      <c r="D37" t="s">
        <v>50</v>
      </c>
    </row>
    <row r="38" spans="1:4" x14ac:dyDescent="0.2">
      <c r="A38" s="20">
        <v>5752</v>
      </c>
      <c r="B38" s="20" t="s">
        <v>4</v>
      </c>
      <c r="C38" s="21" t="s">
        <v>29</v>
      </c>
      <c r="D38" t="s">
        <v>54</v>
      </c>
    </row>
    <row r="39" spans="1:4" x14ac:dyDescent="0.2">
      <c r="A39" s="20">
        <v>5704</v>
      </c>
      <c r="B39" s="20" t="s">
        <v>4</v>
      </c>
      <c r="C39" s="21" t="s">
        <v>28</v>
      </c>
      <c r="D39" t="s">
        <v>53</v>
      </c>
    </row>
    <row r="40" spans="1:4" x14ac:dyDescent="0.2">
      <c r="A40" s="20">
        <v>5556</v>
      </c>
      <c r="B40" s="20" t="s">
        <v>4</v>
      </c>
      <c r="C40" s="21" t="s">
        <v>23</v>
      </c>
      <c r="D40" t="s">
        <v>129</v>
      </c>
    </row>
    <row r="41" spans="1:4" x14ac:dyDescent="0.2">
      <c r="A41" s="20">
        <v>5904</v>
      </c>
      <c r="B41" s="20" t="s">
        <v>4</v>
      </c>
      <c r="C41" s="21" t="s">
        <v>43</v>
      </c>
      <c r="D41" t="s">
        <v>57</v>
      </c>
    </row>
    <row r="42" spans="1:4" x14ac:dyDescent="0.2">
      <c r="A42" s="20">
        <v>6104</v>
      </c>
      <c r="B42" s="20" t="s">
        <v>4</v>
      </c>
      <c r="C42" s="21" t="s">
        <v>37</v>
      </c>
      <c r="D42" t="s">
        <v>62</v>
      </c>
    </row>
    <row r="43" spans="1:4" x14ac:dyDescent="0.2">
      <c r="A43" s="20">
        <v>5302</v>
      </c>
      <c r="B43" s="20" t="s">
        <v>4</v>
      </c>
      <c r="C43" s="21" t="s">
        <v>14</v>
      </c>
      <c r="D43" t="s">
        <v>45</v>
      </c>
    </row>
    <row r="44" spans="1:4" x14ac:dyDescent="0.2">
      <c r="A44" s="20">
        <v>6212</v>
      </c>
      <c r="B44" s="20" t="s">
        <v>4</v>
      </c>
      <c r="C44" s="21" t="s">
        <v>7</v>
      </c>
      <c r="D44" t="s">
        <v>64</v>
      </c>
    </row>
    <row r="45" spans="1:4" x14ac:dyDescent="0.2">
      <c r="A45" s="20">
        <v>5850</v>
      </c>
      <c r="B45" s="20" t="s">
        <v>4</v>
      </c>
      <c r="C45" s="21" t="s">
        <v>33</v>
      </c>
      <c r="D45" t="s">
        <v>130</v>
      </c>
    </row>
    <row r="46" spans="1:4" x14ac:dyDescent="0.2">
      <c r="A46" s="20">
        <v>5552</v>
      </c>
      <c r="B46" s="20" t="s">
        <v>4</v>
      </c>
      <c r="C46" s="21" t="s">
        <v>131</v>
      </c>
      <c r="D46" t="s">
        <v>132</v>
      </c>
    </row>
    <row r="47" spans="1:4" x14ac:dyDescent="0.2">
      <c r="A47" s="20">
        <v>5602</v>
      </c>
      <c r="B47" s="20" t="s">
        <v>4</v>
      </c>
      <c r="C47" s="21" t="s">
        <v>133</v>
      </c>
      <c r="D47" t="s">
        <v>134</v>
      </c>
    </row>
    <row r="48" spans="1:4" x14ac:dyDescent="0.2">
      <c r="A48" s="20">
        <v>5654</v>
      </c>
      <c r="B48" s="20" t="s">
        <v>4</v>
      </c>
      <c r="C48" s="21" t="s">
        <v>26</v>
      </c>
      <c r="D48" t="s">
        <v>51</v>
      </c>
    </row>
    <row r="49" spans="1:4" x14ac:dyDescent="0.2">
      <c r="A49" s="20">
        <v>5754</v>
      </c>
      <c r="B49" s="20" t="s">
        <v>4</v>
      </c>
      <c r="C49" s="21" t="s">
        <v>30</v>
      </c>
      <c r="D49" t="s">
        <v>55</v>
      </c>
    </row>
    <row r="50" spans="1:4" x14ac:dyDescent="0.2">
      <c r="A50" s="20">
        <v>6102</v>
      </c>
      <c r="B50" s="20" t="s">
        <v>4</v>
      </c>
      <c r="C50" s="21" t="s">
        <v>38</v>
      </c>
      <c r="D50" t="s">
        <v>61</v>
      </c>
    </row>
    <row r="51" spans="1:4" x14ac:dyDescent="0.2">
      <c r="A51" s="20">
        <v>5402</v>
      </c>
      <c r="B51" s="20" t="s">
        <v>4</v>
      </c>
      <c r="C51" s="21" t="s">
        <v>17</v>
      </c>
      <c r="D51" t="s">
        <v>135</v>
      </c>
    </row>
    <row r="52" spans="1:4" x14ac:dyDescent="0.2">
      <c r="A52" s="20">
        <v>5304</v>
      </c>
      <c r="B52" s="20" t="s">
        <v>4</v>
      </c>
      <c r="C52" s="21" t="s">
        <v>13</v>
      </c>
      <c r="D52" t="s">
        <v>136</v>
      </c>
    </row>
    <row r="53" spans="1:4" x14ac:dyDescent="0.2">
      <c r="A53" s="20">
        <v>6202</v>
      </c>
      <c r="B53" s="20" t="s">
        <v>4</v>
      </c>
      <c r="C53" s="21" t="s">
        <v>36</v>
      </c>
      <c r="D53" t="s">
        <v>63</v>
      </c>
    </row>
    <row r="54" spans="1:4" x14ac:dyDescent="0.2">
      <c r="A54" s="20">
        <v>6208</v>
      </c>
      <c r="B54" s="20" t="s">
        <v>4</v>
      </c>
      <c r="C54" s="21" t="s">
        <v>40</v>
      </c>
      <c r="D54" t="s">
        <v>137</v>
      </c>
    </row>
    <row r="55" spans="1:4" x14ac:dyDescent="0.2">
      <c r="A55" s="20">
        <v>6210</v>
      </c>
      <c r="B55" s="20" t="s">
        <v>4</v>
      </c>
      <c r="C55" s="21" t="s">
        <v>41</v>
      </c>
      <c r="D55" t="s">
        <v>138</v>
      </c>
    </row>
    <row r="56" spans="1:4" x14ac:dyDescent="0.2">
      <c r="A56" s="20">
        <v>5800</v>
      </c>
      <c r="B56" s="20" t="s">
        <v>4</v>
      </c>
      <c r="C56" s="21" t="s">
        <v>32</v>
      </c>
      <c r="D56" t="s">
        <v>139</v>
      </c>
    </row>
    <row r="57" spans="1:4" x14ac:dyDescent="0.2">
      <c r="A57" s="20">
        <v>5456</v>
      </c>
      <c r="B57" s="20" t="s">
        <v>4</v>
      </c>
      <c r="C57" s="21" t="s">
        <v>21</v>
      </c>
      <c r="D57" t="s">
        <v>140</v>
      </c>
    </row>
    <row r="58" spans="1:4" x14ac:dyDescent="0.2">
      <c r="A58" s="20">
        <v>6050</v>
      </c>
      <c r="B58" s="20" t="s">
        <v>4</v>
      </c>
      <c r="C58" s="21" t="s">
        <v>39</v>
      </c>
      <c r="D58" t="s">
        <v>60</v>
      </c>
    </row>
    <row r="59" spans="1:4" x14ac:dyDescent="0.2">
      <c r="A59" s="20">
        <v>5258</v>
      </c>
      <c r="B59" s="20" t="s">
        <v>4</v>
      </c>
      <c r="C59" s="21" t="s">
        <v>12</v>
      </c>
      <c r="D59" t="s">
        <v>141</v>
      </c>
    </row>
    <row r="60" spans="1:4" x14ac:dyDescent="0.2">
      <c r="A60" s="20">
        <v>5306</v>
      </c>
      <c r="B60" s="20" t="s">
        <v>4</v>
      </c>
      <c r="C60" s="21" t="s">
        <v>15</v>
      </c>
      <c r="D60" t="s">
        <v>46</v>
      </c>
    </row>
    <row r="61" spans="1:4" x14ac:dyDescent="0.2">
      <c r="A61" s="20">
        <v>7102</v>
      </c>
      <c r="B61" s="20" t="s">
        <v>4</v>
      </c>
      <c r="C61" s="21" t="s">
        <v>8</v>
      </c>
      <c r="D61" t="s">
        <v>66</v>
      </c>
    </row>
    <row r="62" spans="1:4" x14ac:dyDescent="0.2">
      <c r="A62" s="20">
        <v>7104</v>
      </c>
      <c r="B62" s="20" t="s">
        <v>4</v>
      </c>
      <c r="C62" s="21" t="s">
        <v>9</v>
      </c>
      <c r="D62" t="s">
        <v>67</v>
      </c>
    </row>
    <row r="63" spans="1:4" x14ac:dyDescent="0.2">
      <c r="A63" s="45" t="str">
        <f t="shared" ref="A63:A120" si="0">MID(D63,1,4)</f>
        <v>1151</v>
      </c>
      <c r="B63" s="20" t="s">
        <v>4</v>
      </c>
      <c r="C63" s="21" t="s">
        <v>207</v>
      </c>
      <c r="D63" t="s">
        <v>145</v>
      </c>
    </row>
    <row r="64" spans="1:4" x14ac:dyDescent="0.2">
      <c r="A64" s="45" t="str">
        <f t="shared" si="0"/>
        <v>1157</v>
      </c>
      <c r="B64" s="20" t="s">
        <v>4</v>
      </c>
      <c r="C64" s="21" t="s">
        <v>208</v>
      </c>
      <c r="D64" t="s">
        <v>146</v>
      </c>
    </row>
    <row r="65" spans="1:4" x14ac:dyDescent="0.2">
      <c r="A65" s="45" t="str">
        <f t="shared" si="0"/>
        <v>1159</v>
      </c>
      <c r="B65" s="20" t="s">
        <v>4</v>
      </c>
      <c r="C65" s="21" t="s">
        <v>209</v>
      </c>
      <c r="D65" t="s">
        <v>147</v>
      </c>
    </row>
    <row r="66" spans="1:4" x14ac:dyDescent="0.2">
      <c r="A66" s="45" t="str">
        <f t="shared" si="0"/>
        <v>1160</v>
      </c>
      <c r="B66" s="20" t="s">
        <v>4</v>
      </c>
      <c r="C66" s="21" t="s">
        <v>210</v>
      </c>
      <c r="D66" t="s">
        <v>148</v>
      </c>
    </row>
    <row r="67" spans="1:4" x14ac:dyDescent="0.2">
      <c r="A67" s="45" t="str">
        <f t="shared" si="0"/>
        <v>1161</v>
      </c>
      <c r="B67" s="20" t="s">
        <v>4</v>
      </c>
      <c r="C67" s="21" t="s">
        <v>211</v>
      </c>
      <c r="D67" t="s">
        <v>149</v>
      </c>
    </row>
    <row r="68" spans="1:4" x14ac:dyDescent="0.2">
      <c r="A68" s="45" t="str">
        <f t="shared" si="0"/>
        <v>1162</v>
      </c>
      <c r="B68" s="20" t="s">
        <v>4</v>
      </c>
      <c r="C68" s="21" t="s">
        <v>212</v>
      </c>
      <c r="D68" t="s">
        <v>150</v>
      </c>
    </row>
    <row r="69" spans="1:4" x14ac:dyDescent="0.2">
      <c r="A69" s="45" t="str">
        <f t="shared" si="0"/>
        <v>1195</v>
      </c>
      <c r="B69" s="20" t="s">
        <v>4</v>
      </c>
      <c r="C69" s="21" t="s">
        <v>213</v>
      </c>
      <c r="D69" t="s">
        <v>151</v>
      </c>
    </row>
    <row r="70" spans="1:4" x14ac:dyDescent="0.2">
      <c r="A70" s="45" t="str">
        <f t="shared" si="0"/>
        <v>1196</v>
      </c>
      <c r="B70" s="20" t="s">
        <v>4</v>
      </c>
      <c r="C70" s="21" t="s">
        <v>214</v>
      </c>
      <c r="D70" t="s">
        <v>152</v>
      </c>
    </row>
    <row r="71" spans="1:4" x14ac:dyDescent="0.2">
      <c r="A71" s="45" t="str">
        <f t="shared" si="0"/>
        <v>1197</v>
      </c>
      <c r="B71" s="20" t="s">
        <v>4</v>
      </c>
      <c r="C71" s="21" t="s">
        <v>215</v>
      </c>
      <c r="D71" t="s">
        <v>153</v>
      </c>
    </row>
    <row r="72" spans="1:4" x14ac:dyDescent="0.2">
      <c r="A72" s="45" t="str">
        <f t="shared" si="0"/>
        <v>1352</v>
      </c>
      <c r="B72" s="20" t="s">
        <v>4</v>
      </c>
      <c r="C72" s="21" t="s">
        <v>216</v>
      </c>
      <c r="D72" t="s">
        <v>154</v>
      </c>
    </row>
    <row r="73" spans="1:4" x14ac:dyDescent="0.2">
      <c r="A73" s="45" t="str">
        <f t="shared" si="0"/>
        <v>1354</v>
      </c>
      <c r="B73" s="20" t="s">
        <v>4</v>
      </c>
      <c r="C73" s="21" t="s">
        <v>217</v>
      </c>
      <c r="D73" t="s">
        <v>155</v>
      </c>
    </row>
    <row r="74" spans="1:4" x14ac:dyDescent="0.2">
      <c r="A74" s="45" t="str">
        <f t="shared" si="0"/>
        <v>1401</v>
      </c>
      <c r="B74" s="20" t="s">
        <v>4</v>
      </c>
      <c r="C74" s="21" t="s">
        <v>218</v>
      </c>
      <c r="D74" t="s">
        <v>156</v>
      </c>
    </row>
    <row r="75" spans="1:4" x14ac:dyDescent="0.2">
      <c r="A75" s="45" t="str">
        <f t="shared" si="0"/>
        <v>1408</v>
      </c>
      <c r="B75" s="20" t="s">
        <v>4</v>
      </c>
      <c r="C75" s="21" t="s">
        <v>222</v>
      </c>
      <c r="D75" t="s">
        <v>160</v>
      </c>
    </row>
    <row r="76" spans="1:4" x14ac:dyDescent="0.2">
      <c r="A76" s="45" t="str">
        <f t="shared" si="0"/>
        <v>2104</v>
      </c>
      <c r="B76" s="20" t="s">
        <v>4</v>
      </c>
      <c r="C76" s="21" t="s">
        <v>224</v>
      </c>
      <c r="D76" t="s">
        <v>162</v>
      </c>
    </row>
    <row r="77" spans="1:4" x14ac:dyDescent="0.2">
      <c r="A77" s="45" t="str">
        <f t="shared" si="0"/>
        <v>2106</v>
      </c>
      <c r="B77" s="20" t="s">
        <v>4</v>
      </c>
      <c r="C77" s="21" t="s">
        <v>225</v>
      </c>
      <c r="D77" t="s">
        <v>163</v>
      </c>
    </row>
    <row r="78" spans="1:4" x14ac:dyDescent="0.2">
      <c r="A78" s="45" t="str">
        <f t="shared" si="0"/>
        <v>2108</v>
      </c>
      <c r="B78" s="20" t="s">
        <v>4</v>
      </c>
      <c r="C78" s="21" t="s">
        <v>226</v>
      </c>
      <c r="D78" t="s">
        <v>164</v>
      </c>
    </row>
    <row r="79" spans="1:4" x14ac:dyDescent="0.2">
      <c r="A79" s="45" t="str">
        <f t="shared" si="0"/>
        <v>2110</v>
      </c>
      <c r="B79" s="20" t="s">
        <v>4</v>
      </c>
      <c r="C79" s="21" t="s">
        <v>227</v>
      </c>
      <c r="D79" t="s">
        <v>165</v>
      </c>
    </row>
    <row r="80" spans="1:4" x14ac:dyDescent="0.2">
      <c r="A80" s="45" t="str">
        <f t="shared" si="0"/>
        <v>2112</v>
      </c>
      <c r="B80" s="20" t="s">
        <v>4</v>
      </c>
      <c r="C80" s="21" t="s">
        <v>228</v>
      </c>
      <c r="D80" t="s">
        <v>166</v>
      </c>
    </row>
    <row r="81" spans="1:4" x14ac:dyDescent="0.2">
      <c r="A81" s="45" t="str">
        <f t="shared" si="0"/>
        <v>2114</v>
      </c>
      <c r="B81" s="20" t="s">
        <v>4</v>
      </c>
      <c r="C81" s="21" t="s">
        <v>229</v>
      </c>
      <c r="D81" t="s">
        <v>167</v>
      </c>
    </row>
    <row r="82" spans="1:4" x14ac:dyDescent="0.2">
      <c r="A82" s="45" t="str">
        <f t="shared" si="0"/>
        <v>2116</v>
      </c>
      <c r="B82" s="20" t="s">
        <v>4</v>
      </c>
      <c r="C82" s="21" t="s">
        <v>230</v>
      </c>
      <c r="D82" t="s">
        <v>168</v>
      </c>
    </row>
    <row r="83" spans="1:4" x14ac:dyDescent="0.2">
      <c r="A83" s="45" t="str">
        <f t="shared" si="0"/>
        <v>2118</v>
      </c>
      <c r="B83" s="20" t="s">
        <v>4</v>
      </c>
      <c r="C83" s="21" t="s">
        <v>231</v>
      </c>
      <c r="D83" t="s">
        <v>169</v>
      </c>
    </row>
    <row r="84" spans="1:4" x14ac:dyDescent="0.2">
      <c r="A84" s="45" t="str">
        <f t="shared" si="0"/>
        <v>2120</v>
      </c>
      <c r="B84" s="20" t="s">
        <v>4</v>
      </c>
      <c r="C84" s="21" t="s">
        <v>232</v>
      </c>
      <c r="D84" t="s">
        <v>170</v>
      </c>
    </row>
    <row r="85" spans="1:4" x14ac:dyDescent="0.2">
      <c r="A85" s="45" t="str">
        <f t="shared" si="0"/>
        <v>2122</v>
      </c>
      <c r="B85" s="20" t="s">
        <v>4</v>
      </c>
      <c r="C85" s="21" t="s">
        <v>233</v>
      </c>
      <c r="D85" t="s">
        <v>171</v>
      </c>
    </row>
    <row r="86" spans="1:4" x14ac:dyDescent="0.2">
      <c r="A86" s="45" t="str">
        <f t="shared" si="0"/>
        <v>2124</v>
      </c>
      <c r="B86" s="20" t="s">
        <v>4</v>
      </c>
      <c r="C86" s="21" t="s">
        <v>234</v>
      </c>
      <c r="D86" t="s">
        <v>172</v>
      </c>
    </row>
    <row r="87" spans="1:4" x14ac:dyDescent="0.2">
      <c r="A87" s="45" t="str">
        <f t="shared" si="0"/>
        <v>2126</v>
      </c>
      <c r="B87" s="20" t="s">
        <v>4</v>
      </c>
      <c r="C87" s="21" t="s">
        <v>235</v>
      </c>
      <c r="D87" t="s">
        <v>173</v>
      </c>
    </row>
    <row r="88" spans="1:4" x14ac:dyDescent="0.2">
      <c r="A88" s="45" t="str">
        <f t="shared" si="0"/>
        <v>2128</v>
      </c>
      <c r="B88" s="20" t="s">
        <v>4</v>
      </c>
      <c r="C88" s="21" t="s">
        <v>236</v>
      </c>
      <c r="D88" t="s">
        <v>174</v>
      </c>
    </row>
    <row r="89" spans="1:4" x14ac:dyDescent="0.2">
      <c r="A89" s="45" t="str">
        <f t="shared" si="0"/>
        <v>2132</v>
      </c>
      <c r="B89" s="20" t="s">
        <v>4</v>
      </c>
      <c r="C89" s="21" t="s">
        <v>237</v>
      </c>
      <c r="D89" t="s">
        <v>175</v>
      </c>
    </row>
    <row r="90" spans="1:4" x14ac:dyDescent="0.2">
      <c r="A90" s="45" t="str">
        <f t="shared" si="0"/>
        <v>2134</v>
      </c>
      <c r="B90" s="20" t="s">
        <v>4</v>
      </c>
      <c r="C90" s="21" t="s">
        <v>238</v>
      </c>
      <c r="D90" t="s">
        <v>176</v>
      </c>
    </row>
    <row r="91" spans="1:4" x14ac:dyDescent="0.2">
      <c r="A91" s="45" t="str">
        <f t="shared" si="0"/>
        <v>2148</v>
      </c>
      <c r="B91" s="20" t="s">
        <v>4</v>
      </c>
      <c r="C91" s="21" t="s">
        <v>239</v>
      </c>
      <c r="D91" t="s">
        <v>177</v>
      </c>
    </row>
    <row r="92" spans="1:4" x14ac:dyDescent="0.2">
      <c r="A92" s="45" t="str">
        <f t="shared" si="0"/>
        <v>2150</v>
      </c>
      <c r="B92" s="20" t="s">
        <v>4</v>
      </c>
      <c r="C92" s="21" t="s">
        <v>240</v>
      </c>
      <c r="D92" t="s">
        <v>178</v>
      </c>
    </row>
    <row r="93" spans="1:4" x14ac:dyDescent="0.2">
      <c r="A93" s="45" t="str">
        <f t="shared" si="0"/>
        <v>2154</v>
      </c>
      <c r="B93" s="20" t="s">
        <v>4</v>
      </c>
      <c r="C93" s="21" t="s">
        <v>241</v>
      </c>
      <c r="D93" t="s">
        <v>179</v>
      </c>
    </row>
    <row r="94" spans="1:4" x14ac:dyDescent="0.2">
      <c r="A94" s="45" t="str">
        <f t="shared" si="0"/>
        <v>2202</v>
      </c>
      <c r="B94" s="20" t="s">
        <v>4</v>
      </c>
      <c r="C94" s="21" t="s">
        <v>242</v>
      </c>
      <c r="D94" t="s">
        <v>180</v>
      </c>
    </row>
    <row r="95" spans="1:4" x14ac:dyDescent="0.2">
      <c r="A95" s="45" t="str">
        <f t="shared" si="0"/>
        <v>2302</v>
      </c>
      <c r="B95" s="20" t="s">
        <v>4</v>
      </c>
      <c r="C95" s="21" t="s">
        <v>243</v>
      </c>
      <c r="D95" t="s">
        <v>181</v>
      </c>
    </row>
    <row r="96" spans="1:4" x14ac:dyDescent="0.2">
      <c r="A96" s="45" t="str">
        <f t="shared" si="0"/>
        <v>4102</v>
      </c>
      <c r="B96" s="20" t="s">
        <v>4</v>
      </c>
      <c r="C96" s="21" t="s">
        <v>244</v>
      </c>
      <c r="D96" t="s">
        <v>182</v>
      </c>
    </row>
    <row r="97" spans="1:4" x14ac:dyDescent="0.2">
      <c r="A97" s="45" t="str">
        <f t="shared" si="0"/>
        <v>4104</v>
      </c>
      <c r="B97" s="20" t="s">
        <v>4</v>
      </c>
      <c r="C97" s="21" t="s">
        <v>245</v>
      </c>
      <c r="D97" t="s">
        <v>183</v>
      </c>
    </row>
    <row r="98" spans="1:4" x14ac:dyDescent="0.2">
      <c r="A98" s="45" t="str">
        <f t="shared" si="0"/>
        <v>4106</v>
      </c>
      <c r="B98" s="20" t="s">
        <v>4</v>
      </c>
      <c r="C98" s="21" t="s">
        <v>246</v>
      </c>
      <c r="D98" t="s">
        <v>184</v>
      </c>
    </row>
    <row r="99" spans="1:4" x14ac:dyDescent="0.2">
      <c r="A99" s="45" t="str">
        <f t="shared" si="0"/>
        <v>4108</v>
      </c>
      <c r="B99" s="20" t="s">
        <v>4</v>
      </c>
      <c r="C99" s="21" t="s">
        <v>247</v>
      </c>
      <c r="D99" t="s">
        <v>185</v>
      </c>
    </row>
    <row r="100" spans="1:4" x14ac:dyDescent="0.2">
      <c r="A100" s="45" t="str">
        <f t="shared" si="0"/>
        <v>4110</v>
      </c>
      <c r="B100" s="20" t="s">
        <v>4</v>
      </c>
      <c r="C100" s="21" t="s">
        <v>248</v>
      </c>
      <c r="D100" t="s">
        <v>186</v>
      </c>
    </row>
    <row r="101" spans="1:4" x14ac:dyDescent="0.2">
      <c r="A101" s="45" t="str">
        <f t="shared" si="0"/>
        <v>4112</v>
      </c>
      <c r="B101" s="20" t="s">
        <v>4</v>
      </c>
      <c r="C101" s="21" t="s">
        <v>249</v>
      </c>
      <c r="D101" t="s">
        <v>187</v>
      </c>
    </row>
    <row r="102" spans="1:4" x14ac:dyDescent="0.2">
      <c r="A102" s="45" t="str">
        <f t="shared" si="0"/>
        <v>4114</v>
      </c>
      <c r="B102" s="20" t="s">
        <v>4</v>
      </c>
      <c r="C102" s="21" t="s">
        <v>250</v>
      </c>
      <c r="D102" t="s">
        <v>188</v>
      </c>
    </row>
    <row r="103" spans="1:4" x14ac:dyDescent="0.2">
      <c r="A103" s="45" t="str">
        <f t="shared" si="0"/>
        <v>4116</v>
      </c>
      <c r="B103" s="20" t="s">
        <v>4</v>
      </c>
      <c r="C103" s="21" t="s">
        <v>251</v>
      </c>
      <c r="D103" t="s">
        <v>189</v>
      </c>
    </row>
    <row r="104" spans="1:4" x14ac:dyDescent="0.2">
      <c r="A104" s="45" t="str">
        <f t="shared" si="0"/>
        <v>4118</v>
      </c>
      <c r="B104" s="20" t="s">
        <v>4</v>
      </c>
      <c r="C104" s="21" t="s">
        <v>252</v>
      </c>
      <c r="D104" t="s">
        <v>190</v>
      </c>
    </row>
    <row r="105" spans="1:4" x14ac:dyDescent="0.2">
      <c r="A105" s="45" t="str">
        <f t="shared" si="0"/>
        <v>4120</v>
      </c>
      <c r="B105" s="20" t="s">
        <v>4</v>
      </c>
      <c r="C105" s="21" t="s">
        <v>253</v>
      </c>
      <c r="D105" t="s">
        <v>191</v>
      </c>
    </row>
    <row r="106" spans="1:4" x14ac:dyDescent="0.2">
      <c r="A106" s="45" t="str">
        <f t="shared" si="0"/>
        <v>4122</v>
      </c>
      <c r="B106" s="20" t="s">
        <v>4</v>
      </c>
      <c r="C106" s="21" t="s">
        <v>254</v>
      </c>
      <c r="D106" t="s">
        <v>192</v>
      </c>
    </row>
    <row r="107" spans="1:4" x14ac:dyDescent="0.2">
      <c r="A107" s="45" t="str">
        <f t="shared" si="0"/>
        <v>4124</v>
      </c>
      <c r="B107" s="20" t="s">
        <v>4</v>
      </c>
      <c r="C107" s="21" t="s">
        <v>255</v>
      </c>
      <c r="D107" t="s">
        <v>193</v>
      </c>
    </row>
    <row r="108" spans="1:4" x14ac:dyDescent="0.2">
      <c r="A108" s="45" t="str">
        <f t="shared" si="0"/>
        <v>4126</v>
      </c>
      <c r="B108" s="20" t="s">
        <v>4</v>
      </c>
      <c r="C108" s="21" t="s">
        <v>256</v>
      </c>
      <c r="D108" t="s">
        <v>194</v>
      </c>
    </row>
    <row r="109" spans="1:4" x14ac:dyDescent="0.2">
      <c r="A109" s="45" t="str">
        <f t="shared" si="0"/>
        <v>4128</v>
      </c>
      <c r="B109" s="20" t="s">
        <v>4</v>
      </c>
      <c r="C109" s="21" t="s">
        <v>257</v>
      </c>
      <c r="D109" t="s">
        <v>195</v>
      </c>
    </row>
    <row r="110" spans="1:4" x14ac:dyDescent="0.2">
      <c r="A110" s="45" t="str">
        <f t="shared" si="0"/>
        <v>4130</v>
      </c>
      <c r="B110" s="20" t="s">
        <v>4</v>
      </c>
      <c r="C110" s="21" t="s">
        <v>258</v>
      </c>
      <c r="D110" t="s">
        <v>196</v>
      </c>
    </row>
    <row r="111" spans="1:4" x14ac:dyDescent="0.2">
      <c r="A111" s="45" t="str">
        <f t="shared" si="0"/>
        <v>4132</v>
      </c>
      <c r="B111" s="20" t="s">
        <v>4</v>
      </c>
      <c r="C111" s="21" t="s">
        <v>259</v>
      </c>
      <c r="D111" t="s">
        <v>197</v>
      </c>
    </row>
    <row r="112" spans="1:4" x14ac:dyDescent="0.2">
      <c r="A112" s="45" t="str">
        <f t="shared" si="0"/>
        <v>4152</v>
      </c>
      <c r="B112" s="20" t="s">
        <v>4</v>
      </c>
      <c r="C112" s="21" t="s">
        <v>260</v>
      </c>
      <c r="D112" t="s">
        <v>198</v>
      </c>
    </row>
    <row r="113" spans="1:4" x14ac:dyDescent="0.2">
      <c r="A113" s="45" t="str">
        <f t="shared" si="0"/>
        <v>4202</v>
      </c>
      <c r="B113" s="20" t="s">
        <v>4</v>
      </c>
      <c r="C113" s="21" t="s">
        <v>261</v>
      </c>
      <c r="D113" t="s">
        <v>199</v>
      </c>
    </row>
    <row r="114" spans="1:4" x14ac:dyDescent="0.2">
      <c r="A114" s="45" t="str">
        <f t="shared" si="0"/>
        <v>4302</v>
      </c>
      <c r="B114" s="20" t="s">
        <v>4</v>
      </c>
      <c r="C114" s="21" t="s">
        <v>262</v>
      </c>
      <c r="D114" t="s">
        <v>200</v>
      </c>
    </row>
    <row r="115" spans="1:4" x14ac:dyDescent="0.2">
      <c r="A115" s="45" t="str">
        <f t="shared" si="0"/>
        <v>4304</v>
      </c>
      <c r="B115" s="20" t="s">
        <v>4</v>
      </c>
      <c r="C115" s="21" t="s">
        <v>263</v>
      </c>
      <c r="D115" t="s">
        <v>201</v>
      </c>
    </row>
    <row r="116" spans="1:4" x14ac:dyDescent="0.2">
      <c r="A116" s="45" t="str">
        <f t="shared" si="0"/>
        <v>4352</v>
      </c>
      <c r="B116" s="20" t="s">
        <v>4</v>
      </c>
      <c r="C116" s="21" t="s">
        <v>264</v>
      </c>
      <c r="D116" t="s">
        <v>202</v>
      </c>
    </row>
    <row r="117" spans="1:4" x14ac:dyDescent="0.2">
      <c r="A117" s="45" t="str">
        <f t="shared" si="0"/>
        <v>4354</v>
      </c>
      <c r="B117" s="20" t="s">
        <v>4</v>
      </c>
      <c r="C117" s="21" t="s">
        <v>265</v>
      </c>
      <c r="D117" t="s">
        <v>203</v>
      </c>
    </row>
    <row r="118" spans="1:4" x14ac:dyDescent="0.2">
      <c r="A118" s="45" t="str">
        <f t="shared" si="0"/>
        <v>4356</v>
      </c>
      <c r="B118" s="20" t="s">
        <v>4</v>
      </c>
      <c r="C118" s="21" t="s">
        <v>266</v>
      </c>
      <c r="D118" t="s">
        <v>204</v>
      </c>
    </row>
    <row r="119" spans="1:4" x14ac:dyDescent="0.2">
      <c r="A119" s="45" t="str">
        <f t="shared" si="0"/>
        <v>4402</v>
      </c>
      <c r="B119" s="20" t="s">
        <v>4</v>
      </c>
      <c r="C119" s="21" t="s">
        <v>267</v>
      </c>
      <c r="D119" t="s">
        <v>205</v>
      </c>
    </row>
    <row r="120" spans="1:4" x14ac:dyDescent="0.2">
      <c r="A120" s="45" t="str">
        <f t="shared" si="0"/>
        <v>4404</v>
      </c>
      <c r="B120" s="20" t="s">
        <v>4</v>
      </c>
      <c r="C120" s="21" t="s">
        <v>268</v>
      </c>
      <c r="D120" t="s">
        <v>206</v>
      </c>
    </row>
  </sheetData>
  <sheetProtection algorithmName="SHA-512" hashValue="Nbgaf7l2cHJYi+g/V5DaZA/XuC6C60QvhmZpEYACRxnxqPFK6sVTrshV7eHQ5r1xekRyAnesKfotHrD7jRp5GQ==" saltValue="U0WXGI3CaQLaCFOPGlIGWA==" spinCount="100000" sheet="1" objects="1" scenarios="1"/>
  <sortState ref="A17:D20">
    <sortCondition ref="A17:A2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CC Expense Form Pg 1</vt:lpstr>
      <vt:lpstr>CC Expense Form Pg 2</vt:lpstr>
      <vt:lpstr>CC Expense Form Pg 3</vt:lpstr>
      <vt:lpstr>Expense Code Definitions</vt:lpstr>
      <vt:lpstr>JE - TUF USE ONLY</vt:lpstr>
      <vt:lpstr>TABLES - TUF USE ONLY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bsires</dc:creator>
  <cp:lastModifiedBy>Mease, John</cp:lastModifiedBy>
  <cp:lastPrinted>2019-11-15T00:52:08Z</cp:lastPrinted>
  <dcterms:created xsi:type="dcterms:W3CDTF">2008-10-10T12:30:57Z</dcterms:created>
  <dcterms:modified xsi:type="dcterms:W3CDTF">2019-11-22T19:44:10Z</dcterms:modified>
</cp:coreProperties>
</file>